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myfox/Desktop/"/>
    </mc:Choice>
  </mc:AlternateContent>
  <xr:revisionPtr revIDLastSave="0" documentId="8_{B1364346-197D-7943-B254-336C20309CA4}" xr6:coauthVersionLast="45" xr6:coauthVersionMax="45" xr10:uidLastSave="{00000000-0000-0000-0000-000000000000}"/>
  <bookViews>
    <workbookView xWindow="13840" yWindow="660" windowWidth="25380" windowHeight="25840" xr2:uid="{90BB813E-D280-0D4F-A753-1D459A3B1E75}"/>
  </bookViews>
  <sheets>
    <sheet name="Lease Comp" sheetId="1" r:id="rId1"/>
    <sheet name="Example Month$$" sheetId="6" r:id="rId2"/>
    <sheet name="Lease Calculator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7" l="1"/>
  <c r="G18" i="7" s="1"/>
  <c r="G21" i="7" s="1"/>
  <c r="G23" i="7" s="1"/>
  <c r="E20" i="1" l="1"/>
  <c r="N26" i="1" l="1"/>
  <c r="E25" i="1"/>
  <c r="G26" i="1" s="1"/>
  <c r="M26" i="1" s="1"/>
  <c r="E16" i="1"/>
  <c r="G28" i="1"/>
  <c r="M28" i="1" s="1"/>
  <c r="N28" i="1" s="1"/>
  <c r="G24" i="1"/>
  <c r="M24" i="1" s="1"/>
  <c r="N24" i="1" s="1"/>
  <c r="M44" i="6" l="1"/>
  <c r="M57" i="6" l="1"/>
  <c r="S57" i="6" s="1"/>
  <c r="S44" i="6" l="1"/>
  <c r="M30" i="6" l="1"/>
  <c r="Q16" i="6"/>
  <c r="M16" i="6"/>
  <c r="S16" i="6" l="1"/>
  <c r="S30" i="6"/>
  <c r="G21" i="1" l="1"/>
  <c r="M21" i="1" l="1"/>
  <c r="N21" i="1" s="1"/>
  <c r="G17" i="1" l="1"/>
  <c r="M17" i="1" s="1"/>
  <c r="N17" i="1" s="1"/>
  <c r="G15" i="1"/>
  <c r="M15" i="1" s="1"/>
  <c r="N15" i="1" s="1"/>
  <c r="G12" i="1" l="1"/>
  <c r="M12" i="1" s="1"/>
  <c r="N12" i="1" s="1"/>
  <c r="G10" i="1"/>
  <c r="M10" i="1" s="1"/>
  <c r="N10" i="1" s="1"/>
  <c r="G8" i="1"/>
  <c r="M8" i="1" s="1"/>
  <c r="N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Jeremy Fox</author>
  </authors>
  <commentList>
    <comment ref="H8" authorId="0" shapeId="0" xr:uid="{2133F824-C6F8-3D49-BA94-DA9871A874D0}">
      <text>
        <r>
          <rPr>
            <b/>
            <sz val="10"/>
            <color rgb="FF000000"/>
            <rFont val="Tahoma"/>
            <family val="2"/>
          </rPr>
          <t xml:space="preserve">NAB EQUIPMENT COST -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 xml:space="preserve">MICROS RES3700 $600
</t>
        </r>
        <r>
          <rPr>
            <b/>
            <sz val="10"/>
            <color rgb="FF000000"/>
            <rFont val="Tahoma"/>
            <family val="2"/>
          </rPr>
          <t xml:space="preserve">PLUS -
</t>
        </r>
        <r>
          <rPr>
            <b/>
            <sz val="10"/>
            <color rgb="FF000000"/>
            <rFont val="Tahoma"/>
            <family val="2"/>
          </rPr>
          <t xml:space="preserve">INGENICO IPP320 $160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 xml:space="preserve">TOTAL = 760.00
</t>
        </r>
        <r>
          <rPr>
            <b/>
            <sz val="10"/>
            <color rgb="FF000000"/>
            <rFont val="Tahoma"/>
            <family val="2"/>
          </rPr>
          <t xml:space="preserve">Shipping = $30
</t>
        </r>
      </text>
    </comment>
    <comment ref="H10" authorId="0" shapeId="0" xr:uid="{2CBB57FA-B47A-B648-BB2F-8C9CF5852EB7}">
      <text>
        <r>
          <rPr>
            <b/>
            <sz val="10"/>
            <color rgb="FF000000"/>
            <rFont val="Tahoma"/>
            <family val="2"/>
          </rPr>
          <t xml:space="preserve">NAB PAX E500 POS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 xml:space="preserve">PAX E500 $995
</t>
        </r>
        <r>
          <rPr>
            <b/>
            <sz val="10"/>
            <color rgb="FF000000"/>
            <rFont val="Tahoma"/>
            <family val="2"/>
          </rPr>
          <t xml:space="preserve">Install $100
</t>
        </r>
        <r>
          <rPr>
            <b/>
            <sz val="10"/>
            <color rgb="FF000000"/>
            <rFont val="Tahoma"/>
            <family val="2"/>
          </rPr>
          <t>Total $1,095</t>
        </r>
      </text>
    </comment>
    <comment ref="B12" authorId="0" shapeId="0" xr:uid="{362462C2-31AC-5747-AADA-804083CFF440}">
      <text>
        <r>
          <rPr>
            <b/>
            <sz val="10"/>
            <color rgb="FF000000"/>
            <rFont val="Tahoma"/>
            <family val="2"/>
          </rPr>
          <t>BOTH WIRELESS &amp; FIXED LEASE CAPS ARE $110</t>
        </r>
      </text>
    </comment>
    <comment ref="H12" authorId="0" shapeId="0" xr:uid="{211BFD26-4D05-4E4A-8B0B-F59D6D20F209}">
      <text>
        <r>
          <rPr>
            <b/>
            <sz val="10"/>
            <color rgb="FF000000"/>
            <rFont val="Tahoma"/>
            <family val="2"/>
          </rPr>
          <t xml:space="preserve">NAB PAW SMART 920 TERMINALS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920 TERMIANL $350</t>
        </r>
      </text>
    </comment>
    <comment ref="B30" authorId="0" shapeId="0" xr:uid="{588B38D1-E7A9-A54B-86AC-2D4EE9C86021}">
      <text>
        <r>
          <rPr>
            <b/>
            <sz val="10"/>
            <color rgb="FF000000"/>
            <rFont val="Tahoma"/>
            <family val="2"/>
          </rPr>
          <t xml:space="preserve">ALWAYS OFFER A FREE PAYMENTGATEWAY
</t>
        </r>
        <r>
          <rPr>
            <b/>
            <sz val="10"/>
            <color rgb="FF000000"/>
            <rFont val="Tahoma"/>
            <family val="2"/>
          </rPr>
          <t xml:space="preserve">ITS A FREE $250 COMM.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"MAKE SURE THEY USE IT OR COMM. WILL BE CLAWED BACK!"</t>
        </r>
      </text>
    </comment>
    <comment ref="D30" authorId="0" shapeId="0" xr:uid="{381914C0-6B13-154D-ABE5-D5E8E69AD829}">
      <text>
        <r>
          <rPr>
            <b/>
            <sz val="10"/>
            <color rgb="FF000000"/>
            <rFont val="Tahoma"/>
            <family val="2"/>
          </rPr>
          <t>BONUS IS EARNED AFTER $500 IS PROCESSED</t>
        </r>
      </text>
    </comment>
    <comment ref="F30" authorId="0" shapeId="0" xr:uid="{580E5F35-26F2-374E-8C5E-9C07A59E93FA}">
      <text>
        <r>
          <rPr>
            <b/>
            <sz val="10"/>
            <color rgb="FF000000"/>
            <rFont val="Tahoma"/>
            <family val="2"/>
          </rPr>
          <t xml:space="preserve">You can charge a setup free of $250 to $500 and recive 50% of what is charged on the MPA. </t>
        </r>
      </text>
    </comment>
    <comment ref="D33" authorId="0" shapeId="0" xr:uid="{95885F4B-9E36-4545-B776-E625FC5B4F6D}">
      <text>
        <r>
          <rPr>
            <b/>
            <sz val="10"/>
            <color rgb="FF000000"/>
            <rFont val="Tahoma"/>
            <family val="2"/>
          </rPr>
          <t xml:space="preserve">THIS A ACTIVATION BONUS -
</t>
        </r>
        <r>
          <rPr>
            <b/>
            <sz val="10"/>
            <color rgb="FF000000"/>
            <rFont val="Tahoma"/>
            <family val="2"/>
          </rPr>
          <t xml:space="preserve">
</t>
        </r>
      </text>
    </comment>
    <comment ref="D39" authorId="0" shapeId="0" xr:uid="{9C9A9D3B-D904-614B-8A2A-2E37690038F3}">
      <text>
        <r>
          <rPr>
            <b/>
            <sz val="10"/>
            <color rgb="FF000000"/>
            <rFont val="Tahoma"/>
            <family val="2"/>
          </rPr>
          <t xml:space="preserve">THIS A ACTIVATION BONUS -
</t>
        </r>
        <r>
          <rPr>
            <b/>
            <sz val="10"/>
            <color rgb="FF000000"/>
            <rFont val="Tahoma"/>
            <family val="2"/>
          </rPr>
          <t xml:space="preserve">
</t>
        </r>
      </text>
    </comment>
    <comment ref="B47" authorId="0" shapeId="0" xr:uid="{C23C8EF8-820E-D649-9136-C847BDDA2444}">
      <text>
        <r>
          <rPr>
            <b/>
            <sz val="10"/>
            <color rgb="FF000000"/>
            <rFont val="Tahoma"/>
            <family val="2"/>
          </rPr>
          <t xml:space="preserve">ALWAYS OFFER A FREE PAYMENTGATEWAY
</t>
        </r>
        <r>
          <rPr>
            <b/>
            <sz val="10"/>
            <color rgb="FF000000"/>
            <rFont val="Tahoma"/>
            <family val="2"/>
          </rPr>
          <t xml:space="preserve">ITS FREE COMM.
</t>
        </r>
        <r>
          <rPr>
            <b/>
            <sz val="10"/>
            <color rgb="FF000000"/>
            <rFont val="Tahoma"/>
            <family val="2"/>
          </rPr>
          <t>"MAKEE SURE THEY USE IT OR COMM. WILL BE CLAWED BACK!</t>
        </r>
      </text>
    </comment>
    <comment ref="D47" authorId="0" shapeId="0" xr:uid="{9AD96406-790D-0F40-B3E3-C98B0648FCD7}">
      <text>
        <r>
          <rPr>
            <b/>
            <sz val="10"/>
            <color rgb="FF000000"/>
            <rFont val="Tahoma"/>
            <family val="2"/>
          </rPr>
          <t>BONUS IS EARNED AFTER $500 IS PROCESSED</t>
        </r>
      </text>
    </comment>
    <comment ref="F47" authorId="0" shapeId="0" xr:uid="{BEB4379C-4261-FE47-B25E-856AA9E6C1BB}">
      <text>
        <r>
          <rPr>
            <b/>
            <sz val="10"/>
            <color rgb="FF000000"/>
            <rFont val="Tahoma"/>
            <family val="2"/>
          </rPr>
          <t xml:space="preserve">You can charge a setup free of $250 to $500 and recive 50% of what is charged on the MPA.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Jeremy Fox</author>
  </authors>
  <commentList>
    <comment ref="K11" authorId="0" shapeId="0" xr:uid="{E2F5F49D-7742-5D40-A99E-05A6F3BACB60}">
      <text>
        <r>
          <rPr>
            <b/>
            <sz val="10"/>
            <color rgb="FF000000"/>
            <rFont val="Tahoma"/>
            <family val="2"/>
          </rPr>
          <t xml:space="preserve">Free Terminal Placement
</t>
        </r>
        <r>
          <rPr>
            <b/>
            <sz val="10"/>
            <color rgb="FF000000"/>
            <rFont val="Tahoma"/>
            <family val="2"/>
          </rPr>
          <t xml:space="preserve">$100
</t>
        </r>
        <r>
          <rPr>
            <b/>
            <sz val="10"/>
            <color rgb="FF000000"/>
            <rFont val="Tahoma"/>
            <family val="2"/>
          </rPr>
          <t xml:space="preserve">* Ingenico - Pivotal </t>
        </r>
      </text>
    </comment>
    <comment ref="Q11" authorId="0" shapeId="0" xr:uid="{DBE2911A-4F2A-E64A-8928-1AB859E79346}">
      <text>
        <r>
          <rPr>
            <b/>
            <sz val="10"/>
            <color rgb="FF000000"/>
            <rFont val="Tahoma"/>
            <family val="2"/>
          </rPr>
          <t xml:space="preserve">There are no residuals paid because a full month of processing hasn't accurred. Residual income is earn 30 days after a Merchant has had a full month of processing. Also pay attention to the day the merchant went active and actually started processinng. </t>
        </r>
      </text>
    </comment>
    <comment ref="K13" authorId="0" shapeId="0" xr:uid="{CF59AE94-6E62-5740-BB32-CB52DCC20082}">
      <text>
        <r>
          <rPr>
            <b/>
            <sz val="10"/>
            <color rgb="FF000000"/>
            <rFont val="Tahoma"/>
            <family val="2"/>
          </rPr>
          <t>Ingeico Teriminal only $90</t>
        </r>
      </text>
    </comment>
    <comment ref="K15" authorId="0" shapeId="0" xr:uid="{C4B1F10D-6928-F34A-B0C3-4A77F0E507FE}">
      <text>
        <r>
          <rPr>
            <b/>
            <sz val="10"/>
            <color rgb="FF000000"/>
            <rFont val="Tahoma"/>
            <family val="2"/>
          </rPr>
          <t xml:space="preserve">Terminal $90
</t>
        </r>
        <r>
          <rPr>
            <b/>
            <sz val="10"/>
            <color rgb="FF000000"/>
            <rFont val="Tahoma"/>
            <family val="2"/>
          </rPr>
          <t xml:space="preserve">+
</t>
        </r>
        <r>
          <rPr>
            <b/>
            <sz val="10"/>
            <color rgb="FF000000"/>
            <rFont val="Tahoma"/>
            <family val="2"/>
          </rPr>
          <t xml:space="preserve">PIN PAD $45
</t>
        </r>
        <r>
          <rPr>
            <sz val="10"/>
            <color rgb="FF000000"/>
            <rFont val="Tahoma"/>
            <family val="2"/>
          </rPr>
          <t xml:space="preserve">             $135
</t>
        </r>
      </text>
    </comment>
    <comment ref="K25" authorId="0" shapeId="0" xr:uid="{7384924C-BDA4-B841-B847-73A4424C152F}">
      <text>
        <r>
          <rPr>
            <b/>
            <sz val="10"/>
            <color rgb="FF000000"/>
            <rFont val="Tahoma"/>
            <family val="2"/>
          </rPr>
          <t xml:space="preserve">Free Terminal Placement
</t>
        </r>
        <r>
          <rPr>
            <b/>
            <sz val="10"/>
            <color rgb="FF000000"/>
            <rFont val="Tahoma"/>
            <family val="2"/>
          </rPr>
          <t xml:space="preserve">$100
</t>
        </r>
        <r>
          <rPr>
            <b/>
            <sz val="10"/>
            <color rgb="FF000000"/>
            <rFont val="Tahoma"/>
            <family val="2"/>
          </rPr>
          <t xml:space="preserve">* Ingenico - Pivotal </t>
        </r>
      </text>
    </comment>
    <comment ref="K27" authorId="0" shapeId="0" xr:uid="{4EB323FE-5B66-8C45-8AE5-27F655A95078}">
      <text>
        <r>
          <rPr>
            <b/>
            <sz val="10"/>
            <color rgb="FF000000"/>
            <rFont val="Tahoma"/>
            <family val="2"/>
          </rPr>
          <t xml:space="preserve">NEVUI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 xml:space="preserve">Ingeico Terminal $90
</t>
        </r>
        <r>
          <rPr>
            <b/>
            <sz val="10"/>
            <color rgb="FF000000"/>
            <rFont val="Tahoma"/>
            <family val="2"/>
          </rPr>
          <t xml:space="preserve">+
</t>
        </r>
        <r>
          <rPr>
            <b/>
            <sz val="10"/>
            <color rgb="FF000000"/>
            <rFont val="Tahoma"/>
            <family val="2"/>
          </rPr>
          <t xml:space="preserve">Ingenico ipp320 PIN PAD $45	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29" authorId="0" shapeId="0" xr:uid="{FB8CF195-49DC-CA43-93D8-CEAE7CF3CE0C}">
      <text>
        <r>
          <rPr>
            <b/>
            <sz val="10"/>
            <color rgb="FF000000"/>
            <rFont val="Tahoma"/>
            <family val="2"/>
          </rPr>
          <t xml:space="preserve">This account was sold on A cash discount program, which pay a much higher residual		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K29" authorId="0" shapeId="0" xr:uid="{DB90889D-760B-214D-81CE-F4973B17C5AA}">
      <text>
        <r>
          <rPr>
            <b/>
            <sz val="10"/>
            <color rgb="FF000000"/>
            <rFont val="Tahoma"/>
            <family val="2"/>
          </rPr>
          <t xml:space="preserve">NEVUI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 xml:space="preserve">Ingeico Terminal $90
</t>
        </r>
        <r>
          <rPr>
            <b/>
            <sz val="10"/>
            <color rgb="FF000000"/>
            <rFont val="Tahoma"/>
            <family val="2"/>
          </rPr>
          <t xml:space="preserve">+
</t>
        </r>
        <r>
          <rPr>
            <b/>
            <sz val="10"/>
            <color rgb="FF000000"/>
            <rFont val="Tahoma"/>
            <family val="2"/>
          </rPr>
          <t xml:space="preserve">Ingenico ipp320 PIN PAD $45	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37" authorId="0" shapeId="0" xr:uid="{90694704-0052-844F-A12D-71A8A2B100D4}">
      <text>
        <r>
          <rPr>
            <b/>
            <sz val="10"/>
            <color rgb="FF000000"/>
            <rFont val="Tahoma"/>
            <family val="2"/>
          </rPr>
          <t xml:space="preserve">Cash Discount Pricing	</t>
        </r>
      </text>
    </comment>
    <comment ref="K37" authorId="0" shapeId="0" xr:uid="{860FA01A-B4B2-5F4E-89E2-04FD604A72D0}">
      <text>
        <r>
          <rPr>
            <b/>
            <sz val="10"/>
            <color rgb="FF000000"/>
            <rFont val="Tahoma"/>
            <family val="2"/>
          </rPr>
          <t>1 X POYNT Terminal</t>
        </r>
      </text>
    </comment>
    <comment ref="K39" authorId="0" shapeId="0" xr:uid="{1F701A5F-090F-464C-817E-A9BD33DE8886}">
      <text>
        <r>
          <rPr>
            <b/>
            <sz val="10"/>
            <color rgb="FF000000"/>
            <rFont val="Tahoma"/>
            <family val="2"/>
          </rPr>
          <t xml:space="preserve">Free Terminal Placement
</t>
        </r>
        <r>
          <rPr>
            <b/>
            <sz val="10"/>
            <color rgb="FF000000"/>
            <rFont val="Tahoma"/>
            <family val="2"/>
          </rPr>
          <t xml:space="preserve">$100
</t>
        </r>
        <r>
          <rPr>
            <b/>
            <sz val="10"/>
            <color rgb="FF000000"/>
            <rFont val="Tahoma"/>
            <family val="2"/>
          </rPr>
          <t xml:space="preserve">* Ingenico - Pivotal </t>
        </r>
      </text>
    </comment>
    <comment ref="K41" authorId="0" shapeId="0" xr:uid="{2B07AE11-DE60-7D44-9C7A-B428F4C6A1B2}">
      <text>
        <r>
          <rPr>
            <b/>
            <sz val="10"/>
            <color rgb="FF000000"/>
            <rFont val="Tahoma"/>
            <family val="2"/>
          </rPr>
          <t xml:space="preserve">1 NAD SMART POS $140	</t>
        </r>
      </text>
    </comment>
    <comment ref="G43" authorId="0" shapeId="0" xr:uid="{4346F3C4-97A3-4947-8572-86E09414CC6C}">
      <text>
        <r>
          <rPr>
            <b/>
            <sz val="10"/>
            <color rgb="FF000000"/>
            <rFont val="Tahoma"/>
            <family val="2"/>
          </rPr>
          <t xml:space="preserve">This account was sold on A cash discount program, which pay a much higher residual		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K43" authorId="0" shapeId="0" xr:uid="{9BCE7586-689B-8642-B1D8-7E9EA1550D72}">
      <text>
        <r>
          <rPr>
            <b/>
            <sz val="10"/>
            <color rgb="FF000000"/>
            <rFont val="Tahoma"/>
            <family val="2"/>
          </rPr>
          <t xml:space="preserve">Poynt POS Terminal $90
</t>
        </r>
        <r>
          <rPr>
            <b/>
            <sz val="10"/>
            <color rgb="FF000000"/>
            <rFont val="Tahoma"/>
            <family val="2"/>
          </rPr>
          <t xml:space="preserve">+
</t>
        </r>
        <r>
          <rPr>
            <b/>
            <sz val="10"/>
            <color rgb="FF000000"/>
            <rFont val="Tahoma"/>
            <family val="2"/>
          </rPr>
          <t xml:space="preserve">Cash Drawer $35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Q44" authorId="0" shapeId="0" xr:uid="{94842199-AAA8-C843-9CF9-389BE6F6FE6E}">
      <text>
        <r>
          <rPr>
            <b/>
            <sz val="10"/>
            <color rgb="FF000000"/>
            <rFont val="Tahoma"/>
            <family val="2"/>
          </rPr>
          <t>This is only a conservitive example of the fisrt 2 months residuals.</t>
        </r>
      </text>
    </comment>
    <comment ref="K52" authorId="0" shapeId="0" xr:uid="{7A3647A0-7107-7B4F-BA65-01215C1D5639}">
      <text>
        <r>
          <rPr>
            <b/>
            <sz val="10"/>
            <color rgb="FF000000"/>
            <rFont val="Tahoma"/>
            <family val="2"/>
          </rPr>
          <t xml:space="preserve">Free Terminal Placement
</t>
        </r>
        <r>
          <rPr>
            <b/>
            <sz val="10"/>
            <color rgb="FF000000"/>
            <rFont val="Tahoma"/>
            <family val="2"/>
          </rPr>
          <t xml:space="preserve">$100
</t>
        </r>
        <r>
          <rPr>
            <b/>
            <sz val="10"/>
            <color rgb="FF000000"/>
            <rFont val="Tahoma"/>
            <family val="2"/>
          </rPr>
          <t xml:space="preserve">* Ingenico - Pivotal </t>
        </r>
      </text>
    </comment>
    <comment ref="K54" authorId="0" shapeId="0" xr:uid="{A3C298DB-E27F-DF4F-A37B-4190252CF49E}">
      <text>
        <r>
          <rPr>
            <b/>
            <sz val="10"/>
            <color rgb="FF000000"/>
            <rFont val="Tahoma"/>
            <family val="2"/>
          </rPr>
          <t xml:space="preserve">2 X ICT220 $180
</t>
        </r>
        <r>
          <rPr>
            <b/>
            <sz val="10"/>
            <color rgb="FF000000"/>
            <rFont val="Tahoma"/>
            <family val="2"/>
          </rPr>
          <t xml:space="preserve">+
</t>
        </r>
        <r>
          <rPr>
            <b/>
            <sz val="10"/>
            <color rgb="FF000000"/>
            <rFont val="Tahoma"/>
            <family val="2"/>
          </rPr>
          <t>2X IPP320 $90</t>
        </r>
      </text>
    </comment>
    <comment ref="G56" authorId="0" shapeId="0" xr:uid="{F2C3D721-6AB5-1B44-A0CC-83E5A9EFD2CE}">
      <text>
        <r>
          <rPr>
            <b/>
            <sz val="10"/>
            <color rgb="FF000000"/>
            <rFont val="Tahoma"/>
            <family val="2"/>
          </rPr>
          <t xml:space="preserve">This account was sold on A cash discount program, which pay a much higher residual		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K56" authorId="0" shapeId="0" xr:uid="{05984C16-EF95-F449-B7CA-D4E1BA4BF6D6}">
      <text>
        <r>
          <rPr>
            <b/>
            <sz val="10"/>
            <color rgb="FF000000"/>
            <rFont val="Tahoma"/>
            <family val="2"/>
          </rPr>
          <t xml:space="preserve">1 NAD SMART POS $140	</t>
        </r>
      </text>
    </comment>
    <comment ref="Q57" authorId="0" shapeId="0" xr:uid="{A6E3FCC1-0945-A54D-A9AC-D76BC1448DA9}">
      <text>
        <r>
          <rPr>
            <b/>
            <sz val="10"/>
            <color rgb="FF000000"/>
            <rFont val="Tahoma"/>
            <family val="2"/>
          </rPr>
          <t>This is only a conservitive example of the fisrt 3 months residuals.</t>
        </r>
      </text>
    </comment>
  </commentList>
</comments>
</file>

<file path=xl/sharedStrings.xml><?xml version="1.0" encoding="utf-8"?>
<sst xmlns="http://schemas.openxmlformats.org/spreadsheetml/2006/main" count="222" uniqueCount="129">
  <si>
    <t xml:space="preserve">Equipment </t>
  </si>
  <si>
    <t>Equipment Cap</t>
  </si>
  <si>
    <t xml:space="preserve">Fund Factor </t>
  </si>
  <si>
    <t>Equipment Cost</t>
  </si>
  <si>
    <t>Processing</t>
  </si>
  <si>
    <t>POYNT POS</t>
  </si>
  <si>
    <t>POYNT</t>
  </si>
  <si>
    <t>IPAD Pro 9.7'</t>
  </si>
  <si>
    <t>Add-On</t>
  </si>
  <si>
    <t>Kitchen Printer</t>
  </si>
  <si>
    <t xml:space="preserve">Add-On </t>
  </si>
  <si>
    <t>Cash Drawer</t>
  </si>
  <si>
    <t>&gt;&gt;&gt;&gt;&gt;&gt;&gt;&gt;&gt;&gt;&gt;&gt;</t>
  </si>
  <si>
    <t>&gt;&gt;&gt;&gt;&gt;&gt;&gt;&gt;&gt;&gt;&gt;&gt;&gt;</t>
  </si>
  <si>
    <t>Ingenico Terminals</t>
  </si>
  <si>
    <t xml:space="preserve">                                                Leasing Commission Breakout</t>
  </si>
  <si>
    <t>Agent Comp</t>
  </si>
  <si>
    <t>1 Sale a Week Example</t>
  </si>
  <si>
    <t>Biz-Type</t>
  </si>
  <si>
    <t>Auto-Parts</t>
  </si>
  <si>
    <t>Proc-Volume</t>
  </si>
  <si>
    <t>Fee-Structure</t>
  </si>
  <si>
    <t>Equip-Lease</t>
  </si>
  <si>
    <t>Agent Res.</t>
  </si>
  <si>
    <t>Week 1</t>
  </si>
  <si>
    <t>Week 2</t>
  </si>
  <si>
    <t>Hair Salon</t>
  </si>
  <si>
    <t>Free-Place</t>
  </si>
  <si>
    <t>Week 3</t>
  </si>
  <si>
    <t>Coffee Shop</t>
  </si>
  <si>
    <t>Week 4</t>
  </si>
  <si>
    <t>No Sale Made</t>
  </si>
  <si>
    <t>Agent-Res Comp</t>
  </si>
  <si>
    <t>Monthly</t>
  </si>
  <si>
    <t>Monthly Comp</t>
  </si>
  <si>
    <t>Agent</t>
  </si>
  <si>
    <t>Mini-Mart</t>
  </si>
  <si>
    <t xml:space="preserve">     Agent's Example Month</t>
  </si>
  <si>
    <t>Pizzaria</t>
  </si>
  <si>
    <t>Liquor Mart</t>
  </si>
  <si>
    <t>Const. Co.</t>
  </si>
  <si>
    <t>Bar&amp;Burgers</t>
  </si>
  <si>
    <t>Dental Office</t>
  </si>
  <si>
    <t>45%%</t>
  </si>
  <si>
    <t>Month 1</t>
  </si>
  <si>
    <t>Month 2</t>
  </si>
  <si>
    <t>Month 3</t>
  </si>
  <si>
    <t>Month 4</t>
  </si>
  <si>
    <t>.75 Sales a Week Example</t>
  </si>
  <si>
    <t>* Please keep in mind that the example above only shows 3 sales a week for 3 of the 4 weeks. Keep in mind that most Reps average 1 to 2 a week by their 3 week.  Also by week 4 the average residuals are much higher.</t>
  </si>
  <si>
    <t>This is base on only 1 sale a week! IMAGINE 2 0R 3 SALES A WEEK!!</t>
  </si>
  <si>
    <t>MICROS RES3700 POS+ IPP320</t>
  </si>
  <si>
    <t>PayAnyWhere 920 Terminals</t>
  </si>
  <si>
    <t>Processor</t>
  </si>
  <si>
    <t>NAB</t>
  </si>
  <si>
    <t>Nevui</t>
  </si>
  <si>
    <t xml:space="preserve">Residuual Split </t>
  </si>
  <si>
    <t>Equip. Shipping</t>
  </si>
  <si>
    <t>Cash Drawer $20 / Kit Printer $35</t>
  </si>
  <si>
    <t>Free terminal &amp; POS Placement</t>
  </si>
  <si>
    <t xml:space="preserve">Nevui </t>
  </si>
  <si>
    <t>Ingenico ICT 220</t>
  </si>
  <si>
    <t>Submisson Code</t>
  </si>
  <si>
    <t>NAB-PAX Smart POS E500</t>
  </si>
  <si>
    <t>Free Placement</t>
  </si>
  <si>
    <t>50% OSR</t>
  </si>
  <si>
    <t>50% RMS</t>
  </si>
  <si>
    <t>OSR BONUS</t>
  </si>
  <si>
    <t>5 Free 1 Week</t>
  </si>
  <si>
    <t>Residual Split</t>
  </si>
  <si>
    <t>Submission Code</t>
  </si>
  <si>
    <t>Radiant50</t>
  </si>
  <si>
    <t>RADIANT MERCHANT SERVICES</t>
  </si>
  <si>
    <t>Sell 5 of Either</t>
  </si>
  <si>
    <t xml:space="preserve">Leasing </t>
  </si>
  <si>
    <t>PAX 920 Terminal</t>
  </si>
  <si>
    <t>jf41237</t>
  </si>
  <si>
    <t>PAX 920 Wireless Terminal</t>
  </si>
  <si>
    <t>SMART POS STATION</t>
  </si>
  <si>
    <t>JF41237</t>
  </si>
  <si>
    <t>E-COMM OR GATEWAY</t>
  </si>
  <si>
    <t>NA</t>
  </si>
  <si>
    <t>JF47321</t>
  </si>
  <si>
    <t>Radiant90</t>
  </si>
  <si>
    <t>Ingenico IWL255 Wireless</t>
  </si>
  <si>
    <t>Ingenico IWL-255 Wireless</t>
  </si>
  <si>
    <t>Ingenico IPP-320 PIN PAD</t>
  </si>
  <si>
    <t xml:space="preserve">Ingenico ICT-220 Terminal </t>
  </si>
  <si>
    <t>OSR Commission Calculator</t>
  </si>
  <si>
    <t xml:space="preserve">LAST CALCULATION FOR </t>
  </si>
  <si>
    <t>DBA</t>
  </si>
  <si>
    <t>Funding Comp</t>
  </si>
  <si>
    <t>Calculator</t>
  </si>
  <si>
    <t>Self Sourced</t>
  </si>
  <si>
    <t>Monthly Lease Payment</t>
  </si>
  <si>
    <t>Credit Score</t>
  </si>
  <si>
    <t>Funding Factor</t>
  </si>
  <si>
    <t>Gross Funding $</t>
  </si>
  <si>
    <t>Net Funding $</t>
  </si>
  <si>
    <t>C</t>
  </si>
  <si>
    <t>48 Months</t>
  </si>
  <si>
    <t>Change Green Fields Only</t>
  </si>
  <si>
    <t>Sales Partner 50%</t>
  </si>
  <si>
    <t>OnPoynt Funding Factors</t>
  </si>
  <si>
    <t>A+-12</t>
  </si>
  <si>
    <t>A-12</t>
  </si>
  <si>
    <t>B-12</t>
  </si>
  <si>
    <t>C-12</t>
  </si>
  <si>
    <t>D-12</t>
  </si>
  <si>
    <t>E-12</t>
  </si>
  <si>
    <t>P-24</t>
  </si>
  <si>
    <t>A-24</t>
  </si>
  <si>
    <t>B-24</t>
  </si>
  <si>
    <t>C-24</t>
  </si>
  <si>
    <t>D-24</t>
  </si>
  <si>
    <t>E-24</t>
  </si>
  <si>
    <t>P-36</t>
  </si>
  <si>
    <t>A-36</t>
  </si>
  <si>
    <t>B-36</t>
  </si>
  <si>
    <t>C-36</t>
  </si>
  <si>
    <t>D-36</t>
  </si>
  <si>
    <t>E-36</t>
  </si>
  <si>
    <t>P-48</t>
  </si>
  <si>
    <t>A-48</t>
  </si>
  <si>
    <t>B-48</t>
  </si>
  <si>
    <t>C-48</t>
  </si>
  <si>
    <t>D-48</t>
  </si>
  <si>
    <t>E-48</t>
  </si>
  <si>
    <t>cash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</si>
</sst>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0;[Red]0.00"/>
    <numFmt numFmtId="169" formatCode="0.000;[Red]0.000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4F83B0"/>
      <name val="Book Antiqua"/>
      <family val="1"/>
    </font>
    <font>
      <b/>
      <sz val="14"/>
      <color theme="1"/>
      <name val="Calibri (Body)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3333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/>
    <xf numFmtId="0" fontId="0" fillId="0" borderId="3" xfId="0" applyBorder="1" applyAlignment="1">
      <alignment horizontal="center"/>
    </xf>
    <xf numFmtId="6" fontId="0" fillId="0" borderId="3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8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6" fontId="0" fillId="2" borderId="0" xfId="0" applyNumberFormat="1" applyFill="1" applyAlignment="1">
      <alignment horizontal="center"/>
    </xf>
    <xf numFmtId="6" fontId="0" fillId="2" borderId="3" xfId="0" applyNumberFormat="1" applyFill="1" applyBorder="1" applyAlignment="1">
      <alignment horizontal="center"/>
    </xf>
    <xf numFmtId="8" fontId="0" fillId="2" borderId="7" xfId="0" applyNumberFormat="1" applyFill="1" applyBorder="1" applyAlignment="1">
      <alignment horizontal="center"/>
    </xf>
    <xf numFmtId="8" fontId="0" fillId="2" borderId="8" xfId="0" applyNumberFormat="1" applyFill="1" applyBorder="1" applyAlignment="1">
      <alignment horizontal="center"/>
    </xf>
    <xf numFmtId="6" fontId="0" fillId="2" borderId="0" xfId="0" applyNumberFormat="1" applyFill="1"/>
    <xf numFmtId="0" fontId="2" fillId="2" borderId="1" xfId="0" applyFont="1" applyFill="1" applyBorder="1"/>
    <xf numFmtId="8" fontId="0" fillId="0" borderId="7" xfId="0" applyNumberFormat="1" applyFill="1" applyBorder="1" applyAlignment="1">
      <alignment horizontal="center"/>
    </xf>
    <xf numFmtId="0" fontId="0" fillId="0" borderId="7" xfId="0" applyFill="1" applyBorder="1"/>
    <xf numFmtId="6" fontId="0" fillId="0" borderId="0" xfId="0" applyNumberFormat="1" applyFill="1" applyAlignment="1">
      <alignment horizontal="center"/>
    </xf>
    <xf numFmtId="6" fontId="0" fillId="0" borderId="3" xfId="0" applyNumberFormat="1" applyFill="1" applyBorder="1" applyAlignment="1">
      <alignment horizontal="center"/>
    </xf>
    <xf numFmtId="0" fontId="0" fillId="0" borderId="0" xfId="0" applyFill="1"/>
    <xf numFmtId="6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0" fontId="1" fillId="0" borderId="2" xfId="0" applyFont="1" applyBorder="1"/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2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/>
    <xf numFmtId="6" fontId="0" fillId="2" borderId="19" xfId="0" applyNumberForma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0" fillId="0" borderId="9" xfId="0" applyBorder="1"/>
    <xf numFmtId="0" fontId="8" fillId="0" borderId="0" xfId="0" applyFont="1" applyFill="1" applyBorder="1"/>
    <xf numFmtId="0" fontId="9" fillId="0" borderId="0" xfId="0" applyFont="1" applyFill="1" applyBorder="1"/>
    <xf numFmtId="8" fontId="0" fillId="0" borderId="0" xfId="0" applyNumberFormat="1"/>
    <xf numFmtId="0" fontId="1" fillId="4" borderId="0" xfId="0" applyFont="1" applyFill="1"/>
    <xf numFmtId="0" fontId="0" fillId="4" borderId="0" xfId="0" applyFill="1"/>
    <xf numFmtId="0" fontId="1" fillId="0" borderId="0" xfId="0" applyFont="1" applyBorder="1"/>
    <xf numFmtId="0" fontId="0" fillId="0" borderId="20" xfId="0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6" fontId="0" fillId="0" borderId="23" xfId="0" applyNumberFormat="1" applyFill="1" applyBorder="1" applyAlignment="1">
      <alignment horizontal="center"/>
    </xf>
    <xf numFmtId="8" fontId="0" fillId="0" borderId="23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6" fontId="1" fillId="0" borderId="2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21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/>
    <xf numFmtId="8" fontId="0" fillId="0" borderId="0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1" fillId="0" borderId="0" xfId="0" applyFont="1"/>
    <xf numFmtId="6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8" fontId="0" fillId="0" borderId="13" xfId="0" applyNumberFormat="1" applyBorder="1" applyAlignment="1">
      <alignment horizontal="center"/>
    </xf>
    <xf numFmtId="6" fontId="3" fillId="2" borderId="12" xfId="0" applyNumberFormat="1" applyFont="1" applyFill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8" fontId="0" fillId="4" borderId="19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169" fontId="15" fillId="0" borderId="18" xfId="0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169" fontId="15" fillId="0" borderId="19" xfId="0" applyNumberFormat="1" applyFont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33</xdr:row>
      <xdr:rowOff>0</xdr:rowOff>
    </xdr:from>
    <xdr:to>
      <xdr:col>6</xdr:col>
      <xdr:colOff>12700</xdr:colOff>
      <xdr:row>33</xdr:row>
      <xdr:rowOff>12700</xdr:rowOff>
    </xdr:to>
    <xdr:pic>
      <xdr:nvPicPr>
        <xdr:cNvPr id="2" name="Picture 1" descr="/var/folders/ym/rgl_87qj56j5xh69vgl1qzy00000gn/T/com.microsoft.Excel/WebArchiveCopyPasteTempFiles/ef8dc6e3025270a188906796511091943e24ae57.png?u=2100195">
          <a:extLst>
            <a:ext uri="{FF2B5EF4-FFF2-40B4-BE49-F238E27FC236}">
              <a16:creationId xmlns:a16="http://schemas.microsoft.com/office/drawing/2014/main" id="{27B931F6-632A-A84B-B6BB-B65B29B1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665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2775-EA7B-F34E-8917-CE5E0F1194EF}">
  <dimension ref="A3:P54"/>
  <sheetViews>
    <sheetView tabSelected="1" workbookViewId="0">
      <selection activeCell="A52" sqref="A52"/>
    </sheetView>
  </sheetViews>
  <sheetFormatPr baseColWidth="10" defaultRowHeight="16"/>
  <cols>
    <col min="1" max="1" width="9.1640625" customWidth="1"/>
    <col min="2" max="2" width="28.33203125" customWidth="1"/>
    <col min="3" max="3" width="6.83203125" customWidth="1"/>
    <col min="4" max="4" width="14.5" customWidth="1"/>
    <col min="5" max="5" width="6.83203125" customWidth="1"/>
    <col min="6" max="6" width="12.83203125" customWidth="1"/>
    <col min="7" max="7" width="10.33203125" customWidth="1"/>
    <col min="8" max="8" width="14.83203125" customWidth="1"/>
    <col min="9" max="9" width="5.5" customWidth="1"/>
    <col min="10" max="10" width="14" customWidth="1"/>
    <col min="11" max="11" width="4.83203125" customWidth="1"/>
    <col min="13" max="13" width="19.6640625" customWidth="1"/>
    <col min="14" max="14" width="13.33203125" bestFit="1" customWidth="1"/>
    <col min="15" max="15" width="15.33203125" style="2" customWidth="1"/>
    <col min="16" max="17" width="14.33203125" customWidth="1"/>
  </cols>
  <sheetData>
    <row r="3" spans="1:16" ht="22" thickBot="1">
      <c r="B3" s="110" t="s">
        <v>72</v>
      </c>
      <c r="D3" s="1" t="s">
        <v>15</v>
      </c>
      <c r="E3" s="24"/>
      <c r="F3" s="24"/>
      <c r="G3" s="24"/>
      <c r="H3" s="24"/>
    </row>
    <row r="4" spans="1:16" ht="17" thickTop="1">
      <c r="B4" s="103"/>
    </row>
    <row r="5" spans="1:16" ht="17" thickBot="1">
      <c r="B5" s="103" t="s">
        <v>74</v>
      </c>
    </row>
    <row r="6" spans="1:16" ht="17" thickBot="1">
      <c r="A6" s="90" t="s">
        <v>53</v>
      </c>
      <c r="B6" s="91" t="s">
        <v>0</v>
      </c>
      <c r="C6" s="92"/>
      <c r="D6" s="92" t="s">
        <v>1</v>
      </c>
      <c r="E6" s="92"/>
      <c r="F6" s="92" t="s">
        <v>2</v>
      </c>
      <c r="G6" s="92"/>
      <c r="H6" s="92" t="s">
        <v>3</v>
      </c>
      <c r="I6" s="92"/>
      <c r="J6" s="92" t="s">
        <v>57</v>
      </c>
      <c r="K6" s="92"/>
      <c r="L6" s="92" t="s">
        <v>4</v>
      </c>
      <c r="M6" s="92"/>
      <c r="N6" s="93">
        <v>0.5</v>
      </c>
      <c r="O6" s="94" t="s">
        <v>56</v>
      </c>
      <c r="P6" s="95" t="s">
        <v>62</v>
      </c>
    </row>
    <row r="7" spans="1:16">
      <c r="A7" s="81"/>
      <c r="B7" s="82"/>
      <c r="N7" s="16"/>
      <c r="O7" s="77"/>
      <c r="P7" s="77"/>
    </row>
    <row r="8" spans="1:16">
      <c r="A8" s="81" t="s">
        <v>54</v>
      </c>
      <c r="B8" s="13" t="s">
        <v>51</v>
      </c>
      <c r="C8" s="3"/>
      <c r="D8" s="27">
        <v>235</v>
      </c>
      <c r="E8" s="2"/>
      <c r="F8" s="2">
        <v>3.04E-2</v>
      </c>
      <c r="G8" s="4">
        <f>SUM(D8/F8)</f>
        <v>7730.2631578947367</v>
      </c>
      <c r="H8" s="3">
        <v>760</v>
      </c>
      <c r="I8" s="2"/>
      <c r="J8" s="3">
        <v>30</v>
      </c>
      <c r="K8" s="2"/>
      <c r="L8" s="3">
        <v>150</v>
      </c>
      <c r="M8" s="4">
        <f>SUM(G8-H8-J8-L8)</f>
        <v>6790.2631578947367</v>
      </c>
      <c r="N8" s="21">
        <f>SUM(M8*N6)</f>
        <v>3395.1315789473683</v>
      </c>
      <c r="O8" s="80">
        <v>0.35</v>
      </c>
      <c r="P8" s="77" t="s">
        <v>82</v>
      </c>
    </row>
    <row r="9" spans="1:16">
      <c r="A9" s="81"/>
      <c r="B9" s="12" t="s">
        <v>58</v>
      </c>
      <c r="D9" s="29"/>
      <c r="N9" s="16"/>
      <c r="O9" s="77"/>
      <c r="P9" s="77"/>
    </row>
    <row r="10" spans="1:16">
      <c r="A10" s="81" t="s">
        <v>54</v>
      </c>
      <c r="B10" s="13" t="s">
        <v>63</v>
      </c>
      <c r="C10" s="2"/>
      <c r="D10" s="27">
        <v>140</v>
      </c>
      <c r="E10" s="2"/>
      <c r="F10" s="2">
        <v>3.04E-2</v>
      </c>
      <c r="G10" s="4">
        <f>SUM(D10/F10)</f>
        <v>4605.2631578947367</v>
      </c>
      <c r="H10" s="3">
        <v>1095</v>
      </c>
      <c r="I10" s="2"/>
      <c r="J10" s="3">
        <v>30</v>
      </c>
      <c r="K10" s="2"/>
      <c r="L10" s="3">
        <v>150</v>
      </c>
      <c r="M10" s="4">
        <f>SUM(G10-H10-J10-L10)</f>
        <v>3330.2631578947367</v>
      </c>
      <c r="N10" s="21">
        <f>SUM(M10*N6)</f>
        <v>1665.1315789473683</v>
      </c>
      <c r="O10" s="80">
        <v>0.35</v>
      </c>
      <c r="P10" s="77" t="s">
        <v>82</v>
      </c>
    </row>
    <row r="11" spans="1:16">
      <c r="A11" s="81"/>
      <c r="B11" s="12"/>
      <c r="D11" s="29"/>
      <c r="N11" s="16"/>
      <c r="O11" s="77"/>
      <c r="P11" s="77"/>
    </row>
    <row r="12" spans="1:16" ht="17" thickBot="1">
      <c r="A12" s="96" t="s">
        <v>54</v>
      </c>
      <c r="B12" s="14" t="s">
        <v>52</v>
      </c>
      <c r="C12" s="6"/>
      <c r="D12" s="28">
        <v>110</v>
      </c>
      <c r="E12" s="6"/>
      <c r="F12" s="6">
        <v>3.04E-2</v>
      </c>
      <c r="G12" s="8">
        <f>SUM(D12/F12)</f>
        <v>3618.4210526315787</v>
      </c>
      <c r="H12" s="7">
        <v>350</v>
      </c>
      <c r="I12" s="6"/>
      <c r="J12" s="7">
        <v>30</v>
      </c>
      <c r="K12" s="6"/>
      <c r="L12" s="7">
        <v>150</v>
      </c>
      <c r="M12" s="8">
        <f>SUM(G12-H12-J12-L12)</f>
        <v>3088.4210526315787</v>
      </c>
      <c r="N12" s="22">
        <f>SUM(M12*N6)</f>
        <v>1544.2105263157894</v>
      </c>
      <c r="O12" s="83">
        <v>0.35</v>
      </c>
      <c r="P12" s="108" t="s">
        <v>82</v>
      </c>
    </row>
    <row r="13" spans="1:16" ht="17" thickTop="1">
      <c r="A13" s="81"/>
      <c r="B13" s="12"/>
      <c r="N13" s="16"/>
      <c r="O13" s="77"/>
      <c r="P13" s="77"/>
    </row>
    <row r="14" spans="1:16">
      <c r="A14" s="81"/>
      <c r="B14" s="15" t="s">
        <v>5</v>
      </c>
      <c r="N14" s="16"/>
      <c r="O14" s="77"/>
      <c r="P14" s="77"/>
    </row>
    <row r="15" spans="1:16">
      <c r="A15" s="81" t="s">
        <v>55</v>
      </c>
      <c r="B15" s="13" t="s">
        <v>6</v>
      </c>
      <c r="C15" s="2"/>
      <c r="D15" s="19">
        <v>90</v>
      </c>
      <c r="E15" s="2"/>
      <c r="F15" s="2">
        <v>3.04E-2</v>
      </c>
      <c r="G15" s="4">
        <f>SUM(D15/F15)</f>
        <v>2960.5263157894738</v>
      </c>
      <c r="H15" s="3">
        <v>900</v>
      </c>
      <c r="I15" s="2"/>
      <c r="J15" s="3">
        <v>30</v>
      </c>
      <c r="K15" s="2"/>
      <c r="L15" s="3">
        <v>150</v>
      </c>
      <c r="M15" s="4">
        <f>SUM(G15-H15-J15-L15)</f>
        <v>1880.5263157894738</v>
      </c>
      <c r="N15" s="21">
        <f>SUM(M15*N6)</f>
        <v>940.26315789473688</v>
      </c>
      <c r="O15" s="80">
        <v>0.45</v>
      </c>
      <c r="P15" s="77" t="s">
        <v>83</v>
      </c>
    </row>
    <row r="16" spans="1:16">
      <c r="A16" s="81"/>
      <c r="B16" s="13" t="s">
        <v>8</v>
      </c>
      <c r="D16" t="s">
        <v>13</v>
      </c>
      <c r="E16" s="23">
        <f>SUM(D17+D15)</f>
        <v>140</v>
      </c>
      <c r="N16" s="16"/>
      <c r="O16" s="77"/>
      <c r="P16" s="77"/>
    </row>
    <row r="17" spans="1:16">
      <c r="A17" s="81"/>
      <c r="B17" s="13" t="s">
        <v>7</v>
      </c>
      <c r="D17" s="19">
        <v>50</v>
      </c>
      <c r="F17" s="2">
        <v>3.04E-2</v>
      </c>
      <c r="G17" s="4">
        <f>SUM(E16/F17)</f>
        <v>4605.2631578947367</v>
      </c>
      <c r="H17" s="3">
        <v>349</v>
      </c>
      <c r="I17" s="2"/>
      <c r="J17" s="3">
        <v>30</v>
      </c>
      <c r="K17" s="2"/>
      <c r="L17" s="3">
        <v>0</v>
      </c>
      <c r="M17" s="4">
        <f>SUM(G17-H17-J17-L17)</f>
        <v>4226.2631578947367</v>
      </c>
      <c r="N17" s="21">
        <f>SUM(M17*N6)</f>
        <v>2113.1315789473683</v>
      </c>
      <c r="O17" s="80"/>
      <c r="P17" s="77" t="s">
        <v>83</v>
      </c>
    </row>
    <row r="18" spans="1:16">
      <c r="A18" s="81"/>
      <c r="B18" s="13" t="s">
        <v>8</v>
      </c>
      <c r="N18" s="16"/>
      <c r="O18" s="77"/>
      <c r="P18" s="77"/>
    </row>
    <row r="19" spans="1:16">
      <c r="A19" s="81"/>
      <c r="B19" s="13" t="s">
        <v>9</v>
      </c>
      <c r="D19" s="19">
        <v>35</v>
      </c>
      <c r="H19" s="3">
        <v>169</v>
      </c>
      <c r="J19" s="3">
        <v>3</v>
      </c>
      <c r="K19" s="2"/>
      <c r="L19" s="3">
        <v>0</v>
      </c>
      <c r="N19" s="16"/>
      <c r="O19" s="77"/>
      <c r="P19" s="77"/>
    </row>
    <row r="20" spans="1:16">
      <c r="A20" s="81"/>
      <c r="B20" s="13" t="s">
        <v>10</v>
      </c>
      <c r="D20" s="3" t="s">
        <v>12</v>
      </c>
      <c r="E20" s="23">
        <f>SUM(D15+D17++D19+D21)</f>
        <v>195</v>
      </c>
      <c r="F20" s="2"/>
      <c r="G20" s="4"/>
      <c r="H20" s="3"/>
      <c r="I20" s="2"/>
      <c r="J20" s="3"/>
      <c r="K20" s="2"/>
      <c r="L20" s="3"/>
      <c r="M20" s="4"/>
      <c r="N20" s="17"/>
      <c r="O20" s="77"/>
      <c r="P20" s="77"/>
    </row>
    <row r="21" spans="1:16" ht="17" thickBot="1">
      <c r="A21" s="81"/>
      <c r="B21" s="14" t="s">
        <v>11</v>
      </c>
      <c r="C21" s="9"/>
      <c r="D21" s="20">
        <v>20</v>
      </c>
      <c r="E21" s="9"/>
      <c r="F21" s="6">
        <v>3.04E-2</v>
      </c>
      <c r="G21" s="8">
        <f>SUM(E20/F21)</f>
        <v>6414.4736842105267</v>
      </c>
      <c r="H21" s="7">
        <v>1100</v>
      </c>
      <c r="I21" s="6"/>
      <c r="J21" s="7">
        <v>3</v>
      </c>
      <c r="K21" s="6"/>
      <c r="L21" s="7">
        <v>150</v>
      </c>
      <c r="M21" s="8">
        <f>SUM(G21-H15-H17-H19-H21-J21-L17)</f>
        <v>3893.4736842105267</v>
      </c>
      <c r="N21" s="22">
        <f>SUM(M21*N6)</f>
        <v>1946.7368421052633</v>
      </c>
      <c r="O21" s="77"/>
      <c r="P21" s="77" t="s">
        <v>83</v>
      </c>
    </row>
    <row r="22" spans="1:16" ht="17" thickTop="1">
      <c r="A22" s="81"/>
      <c r="B22" s="12"/>
      <c r="N22" s="16"/>
      <c r="O22" s="77"/>
      <c r="P22" s="77"/>
    </row>
    <row r="23" spans="1:16">
      <c r="A23" s="81" t="s">
        <v>55</v>
      </c>
      <c r="B23" s="15" t="s">
        <v>14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8"/>
      <c r="O23" s="77"/>
      <c r="P23" s="77"/>
    </row>
    <row r="24" spans="1:16">
      <c r="A24" s="81"/>
      <c r="B24" s="13" t="s">
        <v>87</v>
      </c>
      <c r="C24" s="2"/>
      <c r="D24" s="19">
        <v>90</v>
      </c>
      <c r="E24" s="2"/>
      <c r="F24" s="2">
        <v>3.04E-2</v>
      </c>
      <c r="G24" s="4">
        <f>SUM(D24/F24)</f>
        <v>2960.5263157894738</v>
      </c>
      <c r="H24" s="3">
        <v>325</v>
      </c>
      <c r="I24" s="2"/>
      <c r="J24" s="3">
        <v>30</v>
      </c>
      <c r="K24" s="2"/>
      <c r="L24" s="3">
        <v>150</v>
      </c>
      <c r="M24" s="4">
        <f>SUM(G24-H24-J24-L24)</f>
        <v>2455.5263157894738</v>
      </c>
      <c r="N24" s="21">
        <f>SUM(M24*50%)</f>
        <v>1227.7631578947369</v>
      </c>
      <c r="O24" s="80">
        <v>0.45</v>
      </c>
      <c r="P24" s="77" t="s">
        <v>83</v>
      </c>
    </row>
    <row r="25" spans="1:16">
      <c r="A25" s="81"/>
      <c r="B25" s="13" t="s">
        <v>8</v>
      </c>
      <c r="C25" s="2"/>
      <c r="D25" s="2" t="s">
        <v>13</v>
      </c>
      <c r="E25" s="19">
        <f>SUM(D24+D26)</f>
        <v>135</v>
      </c>
      <c r="F25" s="2"/>
      <c r="G25" s="2"/>
      <c r="H25" s="2"/>
      <c r="I25" s="2"/>
      <c r="J25" s="2"/>
      <c r="K25" s="2"/>
      <c r="L25" s="2"/>
      <c r="M25" s="2"/>
      <c r="N25" s="18"/>
      <c r="O25" s="77"/>
      <c r="P25" s="77"/>
    </row>
    <row r="26" spans="1:16">
      <c r="A26" s="81"/>
      <c r="B26" s="13" t="s">
        <v>86</v>
      </c>
      <c r="C26" s="2"/>
      <c r="D26" s="19">
        <v>45</v>
      </c>
      <c r="E26" s="2"/>
      <c r="F26" s="2">
        <v>3.04E-2</v>
      </c>
      <c r="G26" s="4">
        <f>SUM(E25/F26)</f>
        <v>4440.7894736842109</v>
      </c>
      <c r="H26" s="3">
        <v>199</v>
      </c>
      <c r="I26" s="2"/>
      <c r="J26" s="3">
        <v>0</v>
      </c>
      <c r="K26" s="2"/>
      <c r="L26" s="3">
        <v>0</v>
      </c>
      <c r="M26" s="4">
        <f>SUM(G26-H24-H26-J24-L24)</f>
        <v>3736.7894736842109</v>
      </c>
      <c r="N26" s="21">
        <f>SUM(M26*50%)</f>
        <v>1868.3947368421054</v>
      </c>
      <c r="O26" s="80">
        <v>0.45</v>
      </c>
      <c r="P26" s="77" t="s">
        <v>83</v>
      </c>
    </row>
    <row r="27" spans="1:16">
      <c r="A27" s="81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8"/>
      <c r="O27" s="18"/>
      <c r="P27" s="77"/>
    </row>
    <row r="28" spans="1:16">
      <c r="A28" s="99"/>
      <c r="B28" s="35" t="s">
        <v>85</v>
      </c>
      <c r="C28" s="35"/>
      <c r="D28" s="38">
        <v>110</v>
      </c>
      <c r="E28" s="35"/>
      <c r="F28" s="35">
        <v>3.04E-2</v>
      </c>
      <c r="G28" s="105">
        <f>SUM(D28/F28)</f>
        <v>3618.4210526315787</v>
      </c>
      <c r="H28" s="36">
        <v>400</v>
      </c>
      <c r="I28" s="35"/>
      <c r="J28" s="36">
        <v>30</v>
      </c>
      <c r="K28" s="35"/>
      <c r="L28" s="36">
        <v>150</v>
      </c>
      <c r="M28" s="105">
        <f>SUM(G28-H28-J28-L28)</f>
        <v>3038.4210526315787</v>
      </c>
      <c r="N28" s="21">
        <f>SUM(M28*50%)</f>
        <v>1519.2105263157894</v>
      </c>
      <c r="O28" s="107">
        <v>0.45</v>
      </c>
      <c r="P28" s="77" t="s">
        <v>83</v>
      </c>
    </row>
    <row r="29" spans="1:16">
      <c r="A29" s="98"/>
      <c r="B29" s="10"/>
      <c r="C29" s="10"/>
      <c r="D29" s="33"/>
      <c r="E29" s="10"/>
      <c r="F29" s="10"/>
      <c r="G29" s="34"/>
      <c r="H29" s="33"/>
      <c r="I29" s="10"/>
      <c r="J29" s="33"/>
      <c r="K29" s="10"/>
      <c r="L29" s="33"/>
      <c r="M29" s="34"/>
      <c r="N29" s="25"/>
      <c r="O29" s="18"/>
      <c r="P29" s="77"/>
    </row>
    <row r="30" spans="1:16" ht="17" thickBot="1">
      <c r="A30" s="147" t="s">
        <v>55</v>
      </c>
      <c r="B30" s="109" t="s">
        <v>80</v>
      </c>
      <c r="C30" s="6"/>
      <c r="D30" s="7">
        <v>500</v>
      </c>
      <c r="E30" s="6"/>
      <c r="F30" s="7">
        <v>250</v>
      </c>
      <c r="G30" s="6"/>
      <c r="H30" s="7">
        <v>250</v>
      </c>
      <c r="I30" s="6"/>
      <c r="J30" s="6" t="s">
        <v>81</v>
      </c>
      <c r="K30" s="6"/>
      <c r="L30" s="6"/>
      <c r="M30" s="42"/>
      <c r="N30" s="102"/>
      <c r="O30" s="106">
        <v>0.45</v>
      </c>
      <c r="P30" s="108" t="s">
        <v>83</v>
      </c>
    </row>
    <row r="31" spans="1:16" ht="17" thickTop="1">
      <c r="A31" s="32"/>
      <c r="B31" s="3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5"/>
    </row>
    <row r="32" spans="1:16" ht="17" thickBot="1">
      <c r="A32" s="32"/>
      <c r="B32" s="31" t="s">
        <v>59</v>
      </c>
      <c r="C32" s="10"/>
      <c r="D32" s="33"/>
      <c r="E32" s="10"/>
      <c r="F32" s="10"/>
      <c r="G32" s="34"/>
      <c r="H32" s="33"/>
      <c r="I32" s="10"/>
      <c r="J32" s="33"/>
      <c r="K32" s="10"/>
      <c r="L32" s="33"/>
      <c r="M32" s="34"/>
      <c r="N32" s="34"/>
      <c r="O32" s="35"/>
    </row>
    <row r="33" spans="1:15" ht="17" thickBot="1">
      <c r="A33" s="85" t="s">
        <v>53</v>
      </c>
      <c r="B33" s="86" t="s">
        <v>0</v>
      </c>
      <c r="C33" s="86"/>
      <c r="D33" s="86" t="s">
        <v>64</v>
      </c>
      <c r="E33" s="87"/>
      <c r="F33" s="86" t="s">
        <v>65</v>
      </c>
      <c r="G33" s="86"/>
      <c r="H33" s="86" t="s">
        <v>66</v>
      </c>
      <c r="I33" s="86"/>
      <c r="J33" s="86" t="s">
        <v>67</v>
      </c>
      <c r="K33" s="86"/>
      <c r="L33" s="86"/>
      <c r="M33" s="88" t="s">
        <v>69</v>
      </c>
      <c r="N33" s="86"/>
      <c r="O33" s="89" t="s">
        <v>70</v>
      </c>
    </row>
    <row r="34" spans="1:15">
      <c r="A34" s="97"/>
      <c r="B34" s="10"/>
      <c r="C34" s="10"/>
      <c r="D34" s="33"/>
      <c r="E34" s="10"/>
      <c r="F34" s="10"/>
      <c r="G34" s="34"/>
      <c r="H34" s="33"/>
      <c r="I34" s="10"/>
      <c r="J34" s="33" t="s">
        <v>68</v>
      </c>
      <c r="K34" s="10"/>
      <c r="L34" s="33"/>
      <c r="M34" s="34"/>
      <c r="N34" s="34"/>
      <c r="O34" s="100"/>
    </row>
    <row r="35" spans="1:15">
      <c r="A35" s="98" t="s">
        <v>60</v>
      </c>
      <c r="B35" s="10" t="s">
        <v>61</v>
      </c>
      <c r="C35" s="10"/>
      <c r="D35" s="33">
        <v>400</v>
      </c>
      <c r="E35" s="10"/>
      <c r="F35" s="33">
        <v>200</v>
      </c>
      <c r="G35" s="10"/>
      <c r="H35" s="33">
        <v>200</v>
      </c>
      <c r="I35" s="10"/>
      <c r="J35" s="33">
        <v>300</v>
      </c>
      <c r="K35" s="10"/>
      <c r="L35" s="10"/>
      <c r="M35" s="84">
        <v>0.25</v>
      </c>
      <c r="N35" s="10"/>
      <c r="O35" s="18" t="s">
        <v>71</v>
      </c>
    </row>
    <row r="36" spans="1:15">
      <c r="A36" s="98"/>
      <c r="B36" s="10"/>
      <c r="C36" s="10"/>
      <c r="D36" s="33"/>
      <c r="E36" s="10"/>
      <c r="F36" s="10"/>
      <c r="G36" s="34"/>
      <c r="H36" s="33"/>
      <c r="I36" s="10"/>
      <c r="J36" s="33"/>
      <c r="K36" s="10"/>
      <c r="L36" s="33"/>
      <c r="M36" s="33"/>
      <c r="N36" s="34"/>
      <c r="O36" s="18"/>
    </row>
    <row r="37" spans="1:15" ht="17" thickBot="1">
      <c r="A37" s="101" t="s">
        <v>55</v>
      </c>
      <c r="B37" s="6" t="s">
        <v>84</v>
      </c>
      <c r="C37" s="6"/>
      <c r="D37" s="7">
        <v>300</v>
      </c>
      <c r="E37" s="6"/>
      <c r="F37" s="7">
        <v>150</v>
      </c>
      <c r="G37" s="6"/>
      <c r="H37" s="7">
        <v>150</v>
      </c>
      <c r="I37" s="6"/>
      <c r="J37" s="6" t="s">
        <v>73</v>
      </c>
      <c r="K37" s="6"/>
      <c r="L37" s="6"/>
      <c r="M37" s="42">
        <v>0.25</v>
      </c>
      <c r="N37" s="6"/>
      <c r="O37" s="102" t="s">
        <v>71</v>
      </c>
    </row>
    <row r="38" spans="1:15" ht="18" thickTop="1" thickBot="1">
      <c r="A38" s="32"/>
      <c r="B38" s="3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5"/>
    </row>
    <row r="39" spans="1:15" ht="17" thickBot="1">
      <c r="A39" s="85" t="s">
        <v>53</v>
      </c>
      <c r="B39" s="86" t="s">
        <v>0</v>
      </c>
      <c r="C39" s="86"/>
      <c r="D39" s="86" t="s">
        <v>64</v>
      </c>
      <c r="E39" s="87"/>
      <c r="F39" s="86" t="s">
        <v>65</v>
      </c>
      <c r="G39" s="86"/>
      <c r="H39" s="86" t="s">
        <v>66</v>
      </c>
      <c r="I39" s="86"/>
      <c r="J39" s="86" t="s">
        <v>67</v>
      </c>
      <c r="K39" s="86"/>
      <c r="L39" s="86"/>
      <c r="M39" s="88" t="s">
        <v>69</v>
      </c>
      <c r="N39" s="86"/>
      <c r="O39" s="89" t="s">
        <v>70</v>
      </c>
    </row>
    <row r="40" spans="1:15">
      <c r="A40" s="97"/>
      <c r="B40" s="10"/>
      <c r="C40" s="10"/>
      <c r="D40" s="33"/>
      <c r="E40" s="10"/>
      <c r="F40" s="10"/>
      <c r="G40" s="34"/>
      <c r="H40" s="33"/>
      <c r="I40" s="10"/>
      <c r="J40" s="33" t="s">
        <v>68</v>
      </c>
      <c r="K40" s="10"/>
      <c r="L40" s="33"/>
      <c r="M40" s="34"/>
      <c r="N40" s="34"/>
      <c r="O40" s="100"/>
    </row>
    <row r="41" spans="1:15">
      <c r="A41" s="98" t="s">
        <v>54</v>
      </c>
      <c r="B41" s="10" t="s">
        <v>75</v>
      </c>
      <c r="C41" s="10"/>
      <c r="D41" s="33">
        <v>300</v>
      </c>
      <c r="E41" s="10"/>
      <c r="F41" s="33">
        <v>150</v>
      </c>
      <c r="G41" s="10"/>
      <c r="H41" s="33">
        <v>150</v>
      </c>
      <c r="I41" s="10"/>
      <c r="J41" s="33">
        <v>200</v>
      </c>
      <c r="K41" s="10"/>
      <c r="L41" s="10"/>
      <c r="M41" s="84">
        <v>0.25</v>
      </c>
      <c r="N41" s="10"/>
      <c r="O41" s="18" t="s">
        <v>76</v>
      </c>
    </row>
    <row r="42" spans="1:15">
      <c r="A42" s="98"/>
      <c r="B42" s="10"/>
      <c r="C42" s="10"/>
      <c r="D42" s="33"/>
      <c r="E42" s="10"/>
      <c r="F42" s="10"/>
      <c r="G42" s="34"/>
      <c r="H42" s="33"/>
      <c r="I42" s="10"/>
      <c r="J42" s="33"/>
      <c r="K42" s="10"/>
      <c r="L42" s="33"/>
      <c r="M42" s="33"/>
      <c r="N42" s="34"/>
      <c r="O42" s="18"/>
    </row>
    <row r="43" spans="1:15">
      <c r="A43" s="99" t="s">
        <v>54</v>
      </c>
      <c r="B43" s="35" t="s">
        <v>77</v>
      </c>
      <c r="C43" s="35"/>
      <c r="D43" s="36">
        <v>300</v>
      </c>
      <c r="E43" s="35"/>
      <c r="F43" s="36">
        <v>150</v>
      </c>
      <c r="G43" s="35"/>
      <c r="H43" s="36">
        <v>150</v>
      </c>
      <c r="I43" s="35"/>
      <c r="J43" s="35" t="s">
        <v>73</v>
      </c>
      <c r="K43" s="35"/>
      <c r="L43" s="35"/>
      <c r="M43" s="59">
        <v>0.25</v>
      </c>
      <c r="N43" s="35"/>
      <c r="O43" s="18" t="s">
        <v>76</v>
      </c>
    </row>
    <row r="44" spans="1:15">
      <c r="A44" s="2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8"/>
    </row>
    <row r="45" spans="1:15">
      <c r="A45" s="98" t="s">
        <v>54</v>
      </c>
      <c r="B45" s="10" t="s">
        <v>78</v>
      </c>
      <c r="C45" s="10"/>
      <c r="D45" s="33">
        <v>300</v>
      </c>
      <c r="E45" s="10"/>
      <c r="F45" s="33">
        <v>150</v>
      </c>
      <c r="G45" s="10"/>
      <c r="H45" s="33">
        <v>150</v>
      </c>
      <c r="I45" s="10"/>
      <c r="J45" s="35" t="s">
        <v>73</v>
      </c>
      <c r="K45" s="10"/>
      <c r="L45" s="10"/>
      <c r="M45" s="84">
        <v>0.25</v>
      </c>
      <c r="N45" s="10"/>
      <c r="O45" s="18" t="s">
        <v>79</v>
      </c>
    </row>
    <row r="46" spans="1:15">
      <c r="A46" s="104"/>
      <c r="B46" s="78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18"/>
    </row>
    <row r="47" spans="1:15" ht="17" thickBot="1">
      <c r="A47" s="101" t="s">
        <v>54</v>
      </c>
      <c r="B47" s="109" t="s">
        <v>80</v>
      </c>
      <c r="C47" s="6"/>
      <c r="D47" s="7">
        <v>300</v>
      </c>
      <c r="E47" s="6"/>
      <c r="F47" s="7">
        <v>150</v>
      </c>
      <c r="G47" s="6"/>
      <c r="H47" s="7">
        <v>150</v>
      </c>
      <c r="I47" s="6"/>
      <c r="J47" s="6" t="s">
        <v>81</v>
      </c>
      <c r="K47" s="6"/>
      <c r="L47" s="6"/>
      <c r="M47" s="42">
        <v>0.35</v>
      </c>
      <c r="N47" s="6"/>
      <c r="O47" s="102" t="s">
        <v>82</v>
      </c>
    </row>
    <row r="48" spans="1:15" ht="17" thickTop="1">
      <c r="A48" s="76"/>
      <c r="B48" s="79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>
      <c r="A49" s="76"/>
      <c r="B49" s="7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>
      <c r="A50" s="51"/>
      <c r="B50" s="59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>
      <c r="A51" s="5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>
      <c r="A52" s="5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>
      <c r="A53" s="5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pageMargins left="0.7" right="0.7" top="0.75" bottom="0.75" header="0.3" footer="0.3"/>
  <pageSetup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2675E-402B-CA4A-AB29-D2E403D7F122}">
  <dimension ref="B3:S60"/>
  <sheetViews>
    <sheetView workbookViewId="0">
      <selection activeCell="Q61" sqref="Q61"/>
    </sheetView>
  </sheetViews>
  <sheetFormatPr baseColWidth="10" defaultRowHeight="16"/>
  <cols>
    <col min="4" max="4" width="6.83203125" customWidth="1"/>
    <col min="6" max="6" width="6.83203125" customWidth="1"/>
    <col min="7" max="7" width="12" customWidth="1"/>
    <col min="8" max="8" width="6.83203125" customWidth="1"/>
    <col min="9" max="9" width="11.83203125" customWidth="1"/>
    <col min="10" max="10" width="6.83203125" customWidth="1"/>
    <col min="16" max="16" width="6.83203125" customWidth="1"/>
    <col min="17" max="17" width="16" customWidth="1"/>
    <col min="18" max="18" width="6.83203125" customWidth="1"/>
    <col min="19" max="19" width="13" bestFit="1" customWidth="1"/>
  </cols>
  <sheetData>
    <row r="3" spans="2:19" ht="20" thickBot="1">
      <c r="B3" s="68" t="s">
        <v>37</v>
      </c>
      <c r="C3" s="68"/>
      <c r="D3" s="69"/>
      <c r="I3" s="74" t="s">
        <v>50</v>
      </c>
      <c r="J3" s="75"/>
      <c r="K3" s="75"/>
    </row>
    <row r="4" spans="2:19" ht="20" thickBot="1">
      <c r="B4" s="71"/>
      <c r="C4" s="71"/>
      <c r="D4" s="72"/>
    </row>
    <row r="5" spans="2:19" ht="19">
      <c r="B5" s="70"/>
      <c r="C5" s="48"/>
      <c r="D5" s="48"/>
      <c r="E5" s="48"/>
      <c r="F5" s="48"/>
      <c r="G5" s="48"/>
      <c r="H5" s="48"/>
      <c r="I5" s="48"/>
      <c r="J5" s="48"/>
      <c r="K5" s="47" t="s">
        <v>44</v>
      </c>
      <c r="L5" s="48"/>
      <c r="M5" s="48"/>
      <c r="N5" s="48"/>
      <c r="O5" s="48"/>
      <c r="P5" s="48"/>
      <c r="Q5" s="48"/>
      <c r="R5" s="48"/>
      <c r="S5" s="49"/>
    </row>
    <row r="6" spans="2:19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35" t="s">
        <v>33</v>
      </c>
      <c r="R6" s="51"/>
      <c r="S6" s="52" t="s">
        <v>35</v>
      </c>
    </row>
    <row r="7" spans="2:19">
      <c r="B7" s="53" t="s">
        <v>48</v>
      </c>
      <c r="C7" s="39"/>
      <c r="D7" s="39"/>
      <c r="E7" s="39" t="s">
        <v>18</v>
      </c>
      <c r="F7" s="39"/>
      <c r="G7" s="39" t="s">
        <v>20</v>
      </c>
      <c r="H7" s="39"/>
      <c r="I7" s="39" t="s">
        <v>21</v>
      </c>
      <c r="J7" s="39"/>
      <c r="K7" s="39" t="s">
        <v>22</v>
      </c>
      <c r="L7" s="39"/>
      <c r="M7" s="39" t="s">
        <v>16</v>
      </c>
      <c r="N7" s="39"/>
      <c r="O7" s="39" t="s">
        <v>23</v>
      </c>
      <c r="P7" s="43"/>
      <c r="Q7" s="37" t="s">
        <v>32</v>
      </c>
      <c r="R7" s="43"/>
      <c r="S7" s="54" t="s">
        <v>34</v>
      </c>
    </row>
    <row r="8" spans="2:19">
      <c r="B8" s="5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51"/>
      <c r="S8" s="56"/>
    </row>
    <row r="9" spans="2:19">
      <c r="B9" s="57" t="s">
        <v>24</v>
      </c>
      <c r="C9" s="35"/>
      <c r="D9" s="35"/>
      <c r="E9" s="35" t="s">
        <v>31</v>
      </c>
      <c r="F9" s="35"/>
      <c r="G9" s="36"/>
      <c r="H9" s="35"/>
      <c r="I9" s="58"/>
      <c r="J9" s="35"/>
      <c r="K9" s="36"/>
      <c r="L9" s="35"/>
      <c r="M9" s="36"/>
      <c r="N9" s="35"/>
      <c r="O9" s="59"/>
      <c r="P9" s="35"/>
      <c r="Q9" s="35"/>
      <c r="R9" s="51"/>
      <c r="S9" s="56"/>
    </row>
    <row r="10" spans="2:19">
      <c r="B10" s="55"/>
      <c r="C10" s="35"/>
      <c r="D10" s="35"/>
      <c r="E10" s="35"/>
      <c r="F10" s="35"/>
      <c r="G10" s="35"/>
      <c r="H10" s="35"/>
      <c r="I10" s="58"/>
      <c r="J10" s="35"/>
      <c r="K10" s="35"/>
      <c r="L10" s="35"/>
      <c r="M10" s="35"/>
      <c r="N10" s="35"/>
      <c r="O10" s="35"/>
      <c r="P10" s="35"/>
      <c r="Q10" s="35"/>
      <c r="R10" s="51"/>
      <c r="S10" s="56"/>
    </row>
    <row r="11" spans="2:19">
      <c r="B11" s="55" t="s">
        <v>25</v>
      </c>
      <c r="C11" s="35"/>
      <c r="D11" s="35"/>
      <c r="E11" s="35" t="s">
        <v>26</v>
      </c>
      <c r="F11" s="35"/>
      <c r="G11" s="36">
        <v>25000</v>
      </c>
      <c r="H11" s="35"/>
      <c r="I11" s="58">
        <v>0.5</v>
      </c>
      <c r="J11" s="35"/>
      <c r="K11" s="35" t="s">
        <v>27</v>
      </c>
      <c r="L11" s="35"/>
      <c r="M11" s="36">
        <v>200</v>
      </c>
      <c r="N11" s="35"/>
      <c r="O11" s="59">
        <v>0.25</v>
      </c>
      <c r="P11" s="35"/>
      <c r="Q11" s="36">
        <v>0</v>
      </c>
      <c r="R11" s="51"/>
      <c r="S11" s="56"/>
    </row>
    <row r="12" spans="2:19">
      <c r="B12" s="55"/>
      <c r="C12" s="35"/>
      <c r="D12" s="35"/>
      <c r="E12" s="35"/>
      <c r="F12" s="35"/>
      <c r="G12" s="35"/>
      <c r="H12" s="35"/>
      <c r="I12" s="58"/>
      <c r="J12" s="35"/>
      <c r="K12" s="35"/>
      <c r="L12" s="35"/>
      <c r="M12" s="35"/>
      <c r="N12" s="35"/>
      <c r="O12" s="35"/>
      <c r="P12" s="35"/>
      <c r="Q12" s="35"/>
      <c r="R12" s="51"/>
      <c r="S12" s="56"/>
    </row>
    <row r="13" spans="2:19">
      <c r="B13" s="55" t="s">
        <v>28</v>
      </c>
      <c r="C13" s="35"/>
      <c r="D13" s="35"/>
      <c r="E13" s="35" t="s">
        <v>29</v>
      </c>
      <c r="F13" s="35"/>
      <c r="G13" s="36">
        <v>30000</v>
      </c>
      <c r="H13" s="35"/>
      <c r="I13" s="58">
        <v>0.4</v>
      </c>
      <c r="J13" s="35"/>
      <c r="K13" s="36">
        <v>90</v>
      </c>
      <c r="L13" s="35"/>
      <c r="M13" s="36">
        <v>1380</v>
      </c>
      <c r="N13" s="35"/>
      <c r="O13" s="59">
        <v>0.45</v>
      </c>
      <c r="P13" s="35"/>
      <c r="Q13" s="36">
        <v>0</v>
      </c>
      <c r="R13" s="51"/>
      <c r="S13" s="56"/>
    </row>
    <row r="14" spans="2:19">
      <c r="B14" s="55"/>
      <c r="C14" s="35"/>
      <c r="D14" s="35"/>
      <c r="E14" s="35"/>
      <c r="F14" s="35"/>
      <c r="G14" s="35"/>
      <c r="H14" s="35"/>
      <c r="I14" s="58"/>
      <c r="J14" s="35"/>
      <c r="K14" s="35"/>
      <c r="L14" s="35"/>
      <c r="M14" s="35"/>
      <c r="N14" s="35"/>
      <c r="O14" s="35"/>
      <c r="P14" s="35"/>
      <c r="Q14" s="35"/>
      <c r="R14" s="51"/>
      <c r="S14" s="56"/>
    </row>
    <row r="15" spans="2:19" ht="17" thickBot="1">
      <c r="B15" s="60" t="s">
        <v>30</v>
      </c>
      <c r="C15" s="6"/>
      <c r="D15" s="6"/>
      <c r="E15" s="6" t="s">
        <v>19</v>
      </c>
      <c r="F15" s="6"/>
      <c r="G15" s="7">
        <v>35000</v>
      </c>
      <c r="H15" s="6"/>
      <c r="I15" s="41">
        <v>0.3</v>
      </c>
      <c r="J15" s="6"/>
      <c r="K15" s="7">
        <v>135</v>
      </c>
      <c r="L15" s="6"/>
      <c r="M15" s="7">
        <v>2020</v>
      </c>
      <c r="N15" s="6"/>
      <c r="O15" s="42">
        <v>0.45</v>
      </c>
      <c r="P15" s="6"/>
      <c r="Q15" s="7">
        <v>0</v>
      </c>
      <c r="R15" s="9"/>
      <c r="S15" s="61"/>
    </row>
    <row r="16" spans="2:19" ht="18" thickTop="1" thickBot="1">
      <c r="B16" s="62"/>
      <c r="C16" s="63"/>
      <c r="D16" s="63"/>
      <c r="E16" s="63"/>
      <c r="F16" s="63"/>
      <c r="G16" s="63"/>
      <c r="H16" s="63"/>
      <c r="I16" s="64"/>
      <c r="J16" s="63"/>
      <c r="K16" s="63"/>
      <c r="L16" s="63"/>
      <c r="M16" s="65">
        <f>SUM(M11:M15)</f>
        <v>3600</v>
      </c>
      <c r="N16" s="63"/>
      <c r="O16" s="63"/>
      <c r="P16" s="63"/>
      <c r="Q16" s="65">
        <f>SUM(Q11:Q15)</f>
        <v>0</v>
      </c>
      <c r="R16" s="66"/>
      <c r="S16" s="67">
        <f>SUM(M16+Q16)</f>
        <v>3600</v>
      </c>
    </row>
    <row r="17" spans="2:19">
      <c r="B17" s="2"/>
      <c r="C17" s="2"/>
      <c r="D17" s="2"/>
      <c r="E17" s="2"/>
      <c r="F17" s="2"/>
      <c r="G17" s="2"/>
      <c r="H17" s="2"/>
      <c r="I17" s="40"/>
      <c r="J17" s="2"/>
      <c r="K17" s="2"/>
      <c r="L17" s="2"/>
      <c r="M17" s="3"/>
      <c r="N17" s="2"/>
      <c r="O17" s="2"/>
      <c r="P17" s="2"/>
      <c r="Q17" s="3"/>
      <c r="S17" s="30"/>
    </row>
    <row r="18" spans="2:19" ht="17" thickBot="1">
      <c r="B18" s="2"/>
      <c r="C18" s="2"/>
      <c r="D18" s="2"/>
      <c r="E18" s="2"/>
      <c r="F18" s="2"/>
      <c r="G18" s="2"/>
      <c r="H18" s="2"/>
      <c r="I18" s="40"/>
      <c r="J18" s="2"/>
      <c r="K18" s="2"/>
      <c r="L18" s="2"/>
      <c r="M18" s="3"/>
      <c r="N18" s="2"/>
      <c r="O18" s="2"/>
      <c r="P18" s="2"/>
      <c r="Q18" s="3"/>
      <c r="S18" s="30"/>
    </row>
    <row r="19" spans="2:19" ht="19">
      <c r="B19" s="44"/>
      <c r="C19" s="45"/>
      <c r="D19" s="45"/>
      <c r="E19" s="45"/>
      <c r="F19" s="45"/>
      <c r="G19" s="45"/>
      <c r="H19" s="45"/>
      <c r="I19" s="46"/>
      <c r="J19" s="45"/>
      <c r="K19" s="47" t="s">
        <v>45</v>
      </c>
      <c r="L19" s="45"/>
      <c r="M19" s="45"/>
      <c r="N19" s="45"/>
      <c r="O19" s="45"/>
      <c r="P19" s="45"/>
      <c r="Q19" s="45"/>
      <c r="R19" s="48"/>
      <c r="S19" s="49"/>
    </row>
    <row r="20" spans="2:19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5" t="s">
        <v>33</v>
      </c>
      <c r="R20" s="51"/>
      <c r="S20" s="52" t="s">
        <v>35</v>
      </c>
    </row>
    <row r="21" spans="2:19">
      <c r="B21" s="53" t="s">
        <v>48</v>
      </c>
      <c r="C21" s="39"/>
      <c r="D21" s="39"/>
      <c r="E21" s="39" t="s">
        <v>18</v>
      </c>
      <c r="F21" s="39"/>
      <c r="G21" s="39" t="s">
        <v>20</v>
      </c>
      <c r="H21" s="39"/>
      <c r="I21" s="39" t="s">
        <v>21</v>
      </c>
      <c r="J21" s="39"/>
      <c r="K21" s="39" t="s">
        <v>22</v>
      </c>
      <c r="L21" s="39"/>
      <c r="M21" s="39" t="s">
        <v>16</v>
      </c>
      <c r="N21" s="39"/>
      <c r="O21" s="39" t="s">
        <v>23</v>
      </c>
      <c r="P21" s="43"/>
      <c r="Q21" s="37" t="s">
        <v>32</v>
      </c>
      <c r="R21" s="43"/>
      <c r="S21" s="54" t="s">
        <v>34</v>
      </c>
    </row>
    <row r="22" spans="2:19">
      <c r="B22" s="5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51"/>
      <c r="S22" s="56"/>
    </row>
    <row r="23" spans="2:19">
      <c r="B23" s="57" t="s">
        <v>24</v>
      </c>
      <c r="C23" s="35"/>
      <c r="D23" s="35"/>
      <c r="E23" s="35" t="s">
        <v>31</v>
      </c>
      <c r="F23" s="35"/>
      <c r="G23" s="36"/>
      <c r="H23" s="35"/>
      <c r="I23" s="58"/>
      <c r="J23" s="35"/>
      <c r="K23" s="36"/>
      <c r="L23" s="35"/>
      <c r="M23" s="36"/>
      <c r="N23" s="35"/>
      <c r="O23" s="59"/>
      <c r="P23" s="35"/>
      <c r="Q23" s="35"/>
      <c r="R23" s="51"/>
      <c r="S23" s="56"/>
    </row>
    <row r="24" spans="2:19">
      <c r="B24" s="55"/>
      <c r="C24" s="35"/>
      <c r="D24" s="35"/>
      <c r="E24" s="35"/>
      <c r="F24" s="35"/>
      <c r="G24" s="35"/>
      <c r="H24" s="35"/>
      <c r="I24" s="58"/>
      <c r="J24" s="35"/>
      <c r="K24" s="35"/>
      <c r="L24" s="35"/>
      <c r="M24" s="35"/>
      <c r="N24" s="35"/>
      <c r="O24" s="35"/>
      <c r="P24" s="35"/>
      <c r="Q24" s="35"/>
      <c r="R24" s="51"/>
      <c r="S24" s="56"/>
    </row>
    <row r="25" spans="2:19">
      <c r="B25" s="55" t="s">
        <v>25</v>
      </c>
      <c r="C25" s="35"/>
      <c r="D25" s="35"/>
      <c r="E25" s="35" t="s">
        <v>26</v>
      </c>
      <c r="F25" s="35"/>
      <c r="G25" s="36">
        <v>55000</v>
      </c>
      <c r="H25" s="35"/>
      <c r="I25" s="58">
        <v>0.35</v>
      </c>
      <c r="J25" s="35"/>
      <c r="K25" s="35" t="s">
        <v>27</v>
      </c>
      <c r="L25" s="35"/>
      <c r="M25" s="36">
        <v>200</v>
      </c>
      <c r="N25" s="35"/>
      <c r="O25" s="59">
        <v>0.25</v>
      </c>
      <c r="P25" s="35"/>
      <c r="Q25" s="36">
        <v>0</v>
      </c>
      <c r="R25" s="51"/>
      <c r="S25" s="56"/>
    </row>
    <row r="26" spans="2:19">
      <c r="B26" s="55"/>
      <c r="C26" s="35"/>
      <c r="D26" s="35"/>
      <c r="E26" s="35"/>
      <c r="F26" s="35"/>
      <c r="G26" s="35"/>
      <c r="H26" s="35"/>
      <c r="I26" s="58"/>
      <c r="J26" s="35"/>
      <c r="K26" s="35"/>
      <c r="L26" s="35"/>
      <c r="M26" s="35"/>
      <c r="N26" s="35"/>
      <c r="O26" s="35"/>
      <c r="P26" s="35"/>
      <c r="Q26" s="35"/>
      <c r="R26" s="51"/>
      <c r="S26" s="56"/>
    </row>
    <row r="27" spans="2:19">
      <c r="B27" s="55" t="s">
        <v>28</v>
      </c>
      <c r="C27" s="35"/>
      <c r="D27" s="35"/>
      <c r="E27" s="35" t="s">
        <v>36</v>
      </c>
      <c r="F27" s="35"/>
      <c r="G27" s="36">
        <v>35000</v>
      </c>
      <c r="H27" s="35"/>
      <c r="I27" s="58">
        <v>0.4</v>
      </c>
      <c r="J27" s="35"/>
      <c r="K27" s="36">
        <v>135</v>
      </c>
      <c r="L27" s="35"/>
      <c r="M27" s="36">
        <v>2020</v>
      </c>
      <c r="N27" s="35"/>
      <c r="O27" s="59">
        <v>0.45</v>
      </c>
      <c r="P27" s="35"/>
      <c r="Q27" s="36">
        <v>0</v>
      </c>
      <c r="R27" s="51"/>
      <c r="S27" s="56"/>
    </row>
    <row r="28" spans="2:19">
      <c r="B28" s="55"/>
      <c r="C28" s="35"/>
      <c r="D28" s="35"/>
      <c r="E28" s="35"/>
      <c r="F28" s="35"/>
      <c r="G28" s="35"/>
      <c r="H28" s="35"/>
      <c r="I28" s="58"/>
      <c r="J28" s="35"/>
      <c r="K28" s="35"/>
      <c r="L28" s="35"/>
      <c r="M28" s="35"/>
      <c r="N28" s="35"/>
      <c r="O28" s="35"/>
      <c r="P28" s="35"/>
      <c r="Q28" s="35"/>
      <c r="R28" s="51"/>
      <c r="S28" s="56"/>
    </row>
    <row r="29" spans="2:19" ht="17" thickBot="1">
      <c r="B29" s="60" t="s">
        <v>30</v>
      </c>
      <c r="C29" s="6"/>
      <c r="D29" s="6"/>
      <c r="E29" s="6" t="s">
        <v>19</v>
      </c>
      <c r="F29" s="6"/>
      <c r="G29" s="7">
        <v>55000</v>
      </c>
      <c r="H29" s="6"/>
      <c r="I29" s="41" t="s">
        <v>128</v>
      </c>
      <c r="J29" s="6"/>
      <c r="K29" s="7">
        <v>135</v>
      </c>
      <c r="L29" s="6"/>
      <c r="M29" s="7">
        <v>2020</v>
      </c>
      <c r="N29" s="6"/>
      <c r="O29" s="42">
        <v>0.45</v>
      </c>
      <c r="P29" s="6"/>
      <c r="Q29" s="7">
        <v>0</v>
      </c>
      <c r="R29" s="9"/>
      <c r="S29" s="61"/>
    </row>
    <row r="30" spans="2:19" ht="18" thickTop="1" thickBot="1">
      <c r="B30" s="62"/>
      <c r="C30" s="63"/>
      <c r="D30" s="63"/>
      <c r="E30" s="63"/>
      <c r="F30" s="63"/>
      <c r="G30" s="63"/>
      <c r="H30" s="63"/>
      <c r="I30" s="64"/>
      <c r="J30" s="63"/>
      <c r="K30" s="63"/>
      <c r="L30" s="63"/>
      <c r="M30" s="65">
        <f>SUM(M25:M29)</f>
        <v>4240</v>
      </c>
      <c r="N30" s="63"/>
      <c r="O30" s="63"/>
      <c r="P30" s="63"/>
      <c r="Q30" s="65">
        <v>300</v>
      </c>
      <c r="R30" s="66"/>
      <c r="S30" s="67">
        <f>SUM(M30+Q30)</f>
        <v>4540</v>
      </c>
    </row>
    <row r="31" spans="2:19">
      <c r="B31" s="2"/>
      <c r="C31" s="2"/>
      <c r="D31" s="2"/>
      <c r="E31" s="2"/>
      <c r="F31" s="2"/>
      <c r="G31" s="2"/>
      <c r="H31" s="2"/>
      <c r="I31" s="40"/>
      <c r="J31" s="2"/>
      <c r="K31" s="2"/>
      <c r="L31" s="2"/>
      <c r="M31" s="2"/>
      <c r="N31" s="2"/>
      <c r="O31" s="2"/>
      <c r="P31" s="2"/>
      <c r="Q31" s="2"/>
    </row>
    <row r="32" spans="2:19" ht="17" thickBot="1">
      <c r="B32" s="2"/>
      <c r="C32" s="2"/>
      <c r="D32" s="2"/>
      <c r="E32" s="2"/>
      <c r="F32" s="2"/>
      <c r="G32" s="2"/>
      <c r="H32" s="2"/>
      <c r="I32" s="40"/>
      <c r="J32" s="2"/>
      <c r="K32" s="2"/>
      <c r="L32" s="2"/>
      <c r="M32" s="2"/>
      <c r="N32" s="2"/>
      <c r="O32" s="2"/>
      <c r="P32" s="2"/>
      <c r="Q32" s="2"/>
    </row>
    <row r="33" spans="2:19" ht="19">
      <c r="B33" s="44"/>
      <c r="C33" s="45"/>
      <c r="D33" s="45"/>
      <c r="E33" s="45"/>
      <c r="F33" s="45"/>
      <c r="G33" s="45"/>
      <c r="H33" s="45"/>
      <c r="I33" s="46"/>
      <c r="J33" s="45"/>
      <c r="K33" s="47" t="s">
        <v>46</v>
      </c>
      <c r="L33" s="45"/>
      <c r="M33" s="45"/>
      <c r="N33" s="45"/>
      <c r="O33" s="45"/>
      <c r="P33" s="45"/>
      <c r="Q33" s="45"/>
      <c r="R33" s="48"/>
      <c r="S33" s="49"/>
    </row>
    <row r="34" spans="2:19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5" t="s">
        <v>33</v>
      </c>
      <c r="R34" s="51"/>
      <c r="S34" s="52" t="s">
        <v>35</v>
      </c>
    </row>
    <row r="35" spans="2:19">
      <c r="B35" s="53" t="s">
        <v>17</v>
      </c>
      <c r="C35" s="39"/>
      <c r="D35" s="39"/>
      <c r="E35" s="39" t="s">
        <v>18</v>
      </c>
      <c r="F35" s="39"/>
      <c r="G35" s="39" t="s">
        <v>20</v>
      </c>
      <c r="H35" s="39"/>
      <c r="I35" s="39" t="s">
        <v>21</v>
      </c>
      <c r="J35" s="39"/>
      <c r="K35" s="39" t="s">
        <v>22</v>
      </c>
      <c r="L35" s="39"/>
      <c r="M35" s="39" t="s">
        <v>16</v>
      </c>
      <c r="N35" s="39"/>
      <c r="O35" s="39" t="s">
        <v>23</v>
      </c>
      <c r="P35" s="43"/>
      <c r="Q35" s="37" t="s">
        <v>32</v>
      </c>
      <c r="R35" s="43"/>
      <c r="S35" s="54" t="s">
        <v>34</v>
      </c>
    </row>
    <row r="36" spans="2:19">
      <c r="B36" s="5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51"/>
      <c r="S36" s="56"/>
    </row>
    <row r="37" spans="2:19">
      <c r="B37" s="57" t="s">
        <v>24</v>
      </c>
      <c r="C37" s="35"/>
      <c r="D37" s="35"/>
      <c r="E37" s="35" t="s">
        <v>42</v>
      </c>
      <c r="F37" s="35"/>
      <c r="G37" s="36">
        <v>43000</v>
      </c>
      <c r="H37" s="35"/>
      <c r="I37" s="58">
        <v>0.2</v>
      </c>
      <c r="J37" s="35"/>
      <c r="K37" s="36">
        <v>90</v>
      </c>
      <c r="L37" s="35"/>
      <c r="M37" s="36">
        <v>1380</v>
      </c>
      <c r="N37" s="35"/>
      <c r="O37" s="59" t="s">
        <v>43</v>
      </c>
      <c r="P37" s="35"/>
      <c r="Q37" s="36">
        <v>75</v>
      </c>
      <c r="R37" s="51"/>
      <c r="S37" s="56"/>
    </row>
    <row r="38" spans="2:19">
      <c r="B38" s="55"/>
      <c r="C38" s="35"/>
      <c r="D38" s="35"/>
      <c r="E38" s="35"/>
      <c r="F38" s="35"/>
      <c r="G38" s="35"/>
      <c r="H38" s="35"/>
      <c r="I38" s="58"/>
      <c r="J38" s="35"/>
      <c r="K38" s="35"/>
      <c r="L38" s="35"/>
      <c r="M38" s="35"/>
      <c r="N38" s="35"/>
      <c r="O38" s="35"/>
      <c r="P38" s="35"/>
      <c r="Q38" s="35"/>
      <c r="R38" s="51"/>
      <c r="S38" s="56"/>
    </row>
    <row r="39" spans="2:19">
      <c r="B39" s="55" t="s">
        <v>25</v>
      </c>
      <c r="C39" s="35"/>
      <c r="D39" s="35"/>
      <c r="E39" s="35" t="s">
        <v>26</v>
      </c>
      <c r="F39" s="35"/>
      <c r="G39" s="36">
        <v>10000</v>
      </c>
      <c r="H39" s="35"/>
      <c r="I39" s="58">
        <v>0.5</v>
      </c>
      <c r="J39" s="35"/>
      <c r="K39" s="35" t="s">
        <v>27</v>
      </c>
      <c r="L39" s="35"/>
      <c r="M39" s="36">
        <v>200</v>
      </c>
      <c r="N39" s="35"/>
      <c r="O39" s="59">
        <v>0.25</v>
      </c>
      <c r="P39" s="35"/>
      <c r="Q39" s="36">
        <v>15</v>
      </c>
      <c r="R39" s="51"/>
      <c r="S39" s="56"/>
    </row>
    <row r="40" spans="2:19">
      <c r="B40" s="55"/>
      <c r="C40" s="35"/>
      <c r="D40" s="35"/>
      <c r="E40" s="35"/>
      <c r="F40" s="35"/>
      <c r="G40" s="35"/>
      <c r="H40" s="35"/>
      <c r="I40" s="58"/>
      <c r="J40" s="35"/>
      <c r="K40" s="35"/>
      <c r="L40" s="35"/>
      <c r="M40" s="35"/>
      <c r="N40" s="35"/>
      <c r="O40" s="35"/>
      <c r="P40" s="35"/>
      <c r="Q40" s="35"/>
      <c r="R40" s="51"/>
      <c r="S40" s="56"/>
    </row>
    <row r="41" spans="2:19">
      <c r="B41" s="55" t="s">
        <v>28</v>
      </c>
      <c r="C41" s="35"/>
      <c r="D41" s="35"/>
      <c r="E41" s="35" t="s">
        <v>38</v>
      </c>
      <c r="F41" s="35"/>
      <c r="G41" s="36">
        <v>75000</v>
      </c>
      <c r="H41" s="35"/>
      <c r="I41" s="58">
        <v>0.3</v>
      </c>
      <c r="J41" s="35"/>
      <c r="K41" s="36">
        <v>140</v>
      </c>
      <c r="L41" s="35"/>
      <c r="M41" s="36">
        <v>1852</v>
      </c>
      <c r="N41" s="35"/>
      <c r="O41" s="59">
        <v>0.45</v>
      </c>
      <c r="P41" s="35"/>
      <c r="Q41" s="36">
        <v>55</v>
      </c>
      <c r="R41" s="51"/>
      <c r="S41" s="56"/>
    </row>
    <row r="42" spans="2:19">
      <c r="B42" s="55"/>
      <c r="C42" s="35"/>
      <c r="D42" s="35"/>
      <c r="E42" s="35"/>
      <c r="F42" s="35"/>
      <c r="G42" s="35"/>
      <c r="H42" s="35"/>
      <c r="I42" s="58"/>
      <c r="J42" s="35"/>
      <c r="K42" s="35"/>
      <c r="L42" s="35"/>
      <c r="M42" s="35"/>
      <c r="N42" s="35"/>
      <c r="O42" s="35"/>
      <c r="P42" s="35"/>
      <c r="Q42" s="35"/>
      <c r="R42" s="51"/>
      <c r="S42" s="56"/>
    </row>
    <row r="43" spans="2:19" ht="17" thickBot="1">
      <c r="B43" s="60" t="s">
        <v>30</v>
      </c>
      <c r="C43" s="6"/>
      <c r="D43" s="6"/>
      <c r="E43" s="6" t="s">
        <v>39</v>
      </c>
      <c r="F43" s="6"/>
      <c r="G43" s="7">
        <v>55000</v>
      </c>
      <c r="H43" s="6"/>
      <c r="I43" s="41" t="s">
        <v>128</v>
      </c>
      <c r="J43" s="6"/>
      <c r="K43" s="7">
        <v>125</v>
      </c>
      <c r="L43" s="6"/>
      <c r="M43" s="7">
        <v>1730</v>
      </c>
      <c r="N43" s="6"/>
      <c r="O43" s="42">
        <v>0.45</v>
      </c>
      <c r="P43" s="6"/>
      <c r="Q43" s="7">
        <v>55</v>
      </c>
      <c r="R43" s="9"/>
      <c r="S43" s="61"/>
    </row>
    <row r="44" spans="2:19" ht="18" thickTop="1" thickBot="1">
      <c r="B44" s="62"/>
      <c r="C44" s="63"/>
      <c r="D44" s="63"/>
      <c r="E44" s="63"/>
      <c r="F44" s="63"/>
      <c r="G44" s="63"/>
      <c r="H44" s="63"/>
      <c r="I44" s="64"/>
      <c r="J44" s="63"/>
      <c r="K44" s="63"/>
      <c r="L44" s="63"/>
      <c r="M44" s="65">
        <f>SUM(M37:M43)</f>
        <v>5162</v>
      </c>
      <c r="N44" s="63"/>
      <c r="O44" s="63"/>
      <c r="P44" s="63"/>
      <c r="Q44" s="65">
        <v>600</v>
      </c>
      <c r="R44" s="66"/>
      <c r="S44" s="67">
        <f>SUM(M44+Q44)</f>
        <v>5762</v>
      </c>
    </row>
    <row r="45" spans="2:19" ht="17" thickBo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9" ht="19">
      <c r="B46" s="44"/>
      <c r="C46" s="45"/>
      <c r="D46" s="45"/>
      <c r="E46" s="45"/>
      <c r="F46" s="45"/>
      <c r="G46" s="45"/>
      <c r="H46" s="45"/>
      <c r="I46" s="46"/>
      <c r="J46" s="45"/>
      <c r="K46" s="47" t="s">
        <v>47</v>
      </c>
      <c r="L46" s="45"/>
      <c r="M46" s="45"/>
      <c r="N46" s="45"/>
      <c r="O46" s="45"/>
      <c r="P46" s="45"/>
      <c r="Q46" s="45"/>
      <c r="R46" s="48"/>
      <c r="S46" s="49"/>
    </row>
    <row r="47" spans="2:19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35" t="s">
        <v>33</v>
      </c>
      <c r="R47" s="51"/>
      <c r="S47" s="52" t="s">
        <v>35</v>
      </c>
    </row>
    <row r="48" spans="2:19">
      <c r="B48" s="53" t="s">
        <v>48</v>
      </c>
      <c r="C48" s="39"/>
      <c r="D48" s="39"/>
      <c r="E48" s="39" t="s">
        <v>18</v>
      </c>
      <c r="F48" s="39"/>
      <c r="G48" s="39" t="s">
        <v>20</v>
      </c>
      <c r="H48" s="39"/>
      <c r="I48" s="39" t="s">
        <v>21</v>
      </c>
      <c r="J48" s="39"/>
      <c r="K48" s="39" t="s">
        <v>22</v>
      </c>
      <c r="L48" s="39"/>
      <c r="M48" s="39" t="s">
        <v>16</v>
      </c>
      <c r="N48" s="39"/>
      <c r="O48" s="39" t="s">
        <v>23</v>
      </c>
      <c r="P48" s="43"/>
      <c r="Q48" s="37" t="s">
        <v>32</v>
      </c>
      <c r="R48" s="43"/>
      <c r="S48" s="54" t="s">
        <v>34</v>
      </c>
    </row>
    <row r="49" spans="2:19">
      <c r="B49" s="5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51"/>
      <c r="S49" s="56"/>
    </row>
    <row r="50" spans="2:19">
      <c r="B50" s="57" t="s">
        <v>24</v>
      </c>
      <c r="C50" s="35"/>
      <c r="D50" s="35"/>
      <c r="E50" s="35" t="s">
        <v>31</v>
      </c>
      <c r="F50" s="35"/>
      <c r="G50" s="36"/>
      <c r="H50" s="35"/>
      <c r="I50" s="58"/>
      <c r="J50" s="35"/>
      <c r="K50" s="36"/>
      <c r="L50" s="35"/>
      <c r="M50" s="36"/>
      <c r="N50" s="35"/>
      <c r="O50" s="59"/>
      <c r="P50" s="35"/>
      <c r="Q50" s="35"/>
      <c r="R50" s="51"/>
      <c r="S50" s="56"/>
    </row>
    <row r="51" spans="2:19">
      <c r="B51" s="55"/>
      <c r="C51" s="35"/>
      <c r="D51" s="35"/>
      <c r="E51" s="35"/>
      <c r="F51" s="35"/>
      <c r="G51" s="35"/>
      <c r="H51" s="35"/>
      <c r="I51" s="58"/>
      <c r="J51" s="35"/>
      <c r="K51" s="35"/>
      <c r="L51" s="35"/>
      <c r="M51" s="35"/>
      <c r="N51" s="35"/>
      <c r="O51" s="35"/>
      <c r="P51" s="35"/>
      <c r="Q51" s="35"/>
      <c r="R51" s="51"/>
      <c r="S51" s="56"/>
    </row>
    <row r="52" spans="2:19">
      <c r="B52" s="55" t="s">
        <v>25</v>
      </c>
      <c r="C52" s="35"/>
      <c r="D52" s="35"/>
      <c r="E52" s="35" t="s">
        <v>26</v>
      </c>
      <c r="F52" s="35"/>
      <c r="G52" s="36">
        <v>10000</v>
      </c>
      <c r="H52" s="35"/>
      <c r="I52" s="58">
        <v>0.5</v>
      </c>
      <c r="J52" s="35"/>
      <c r="K52" s="35" t="s">
        <v>27</v>
      </c>
      <c r="L52" s="35"/>
      <c r="M52" s="36">
        <v>200</v>
      </c>
      <c r="N52" s="35"/>
      <c r="O52" s="59">
        <v>0.25</v>
      </c>
      <c r="P52" s="35"/>
      <c r="Q52" s="36">
        <v>10</v>
      </c>
      <c r="R52" s="51"/>
      <c r="S52" s="56"/>
    </row>
    <row r="53" spans="2:19">
      <c r="B53" s="55"/>
      <c r="C53" s="35"/>
      <c r="D53" s="35"/>
      <c r="E53" s="35"/>
      <c r="F53" s="35"/>
      <c r="G53" s="35"/>
      <c r="H53" s="35"/>
      <c r="I53" s="58"/>
      <c r="J53" s="35"/>
      <c r="K53" s="35"/>
      <c r="L53" s="35"/>
      <c r="M53" s="35"/>
      <c r="N53" s="35"/>
      <c r="O53" s="35"/>
      <c r="P53" s="35"/>
      <c r="Q53" s="35"/>
      <c r="R53" s="51"/>
      <c r="S53" s="56"/>
    </row>
    <row r="54" spans="2:19">
      <c r="B54" s="55" t="s">
        <v>28</v>
      </c>
      <c r="C54" s="35"/>
      <c r="D54" s="35"/>
      <c r="E54" s="35" t="s">
        <v>41</v>
      </c>
      <c r="F54" s="35"/>
      <c r="G54" s="36">
        <v>75000</v>
      </c>
      <c r="H54" s="35"/>
      <c r="I54" s="58">
        <v>0.3</v>
      </c>
      <c r="J54" s="35"/>
      <c r="K54" s="36">
        <v>270</v>
      </c>
      <c r="L54" s="35"/>
      <c r="M54" s="36">
        <v>3840</v>
      </c>
      <c r="N54" s="35"/>
      <c r="O54" s="59">
        <v>0.45</v>
      </c>
      <c r="P54" s="35"/>
      <c r="Q54" s="36">
        <v>45</v>
      </c>
      <c r="R54" s="51"/>
      <c r="S54" s="56"/>
    </row>
    <row r="55" spans="2:19">
      <c r="B55" s="55"/>
      <c r="C55" s="35"/>
      <c r="D55" s="35"/>
      <c r="E55" s="35"/>
      <c r="F55" s="35"/>
      <c r="G55" s="35"/>
      <c r="H55" s="35"/>
      <c r="I55" s="58"/>
      <c r="J55" s="35"/>
      <c r="K55" s="35"/>
      <c r="L55" s="35"/>
      <c r="M55" s="35"/>
      <c r="N55" s="35"/>
      <c r="O55" s="35"/>
      <c r="P55" s="35"/>
      <c r="Q55" s="35"/>
      <c r="R55" s="51"/>
      <c r="S55" s="56"/>
    </row>
    <row r="56" spans="2:19" ht="17" thickBot="1">
      <c r="B56" s="60" t="s">
        <v>30</v>
      </c>
      <c r="C56" s="6"/>
      <c r="D56" s="6"/>
      <c r="E56" s="6" t="s">
        <v>40</v>
      </c>
      <c r="F56" s="6"/>
      <c r="G56" s="7">
        <v>100000</v>
      </c>
      <c r="H56" s="6"/>
      <c r="I56" s="41">
        <v>0.35</v>
      </c>
      <c r="J56" s="6"/>
      <c r="K56" s="7">
        <v>140</v>
      </c>
      <c r="L56" s="6"/>
      <c r="M56" s="7">
        <v>1852</v>
      </c>
      <c r="N56" s="6"/>
      <c r="O56" s="42">
        <v>0.45</v>
      </c>
      <c r="P56" s="6"/>
      <c r="Q56" s="7">
        <v>95</v>
      </c>
      <c r="R56" s="9"/>
      <c r="S56" s="61"/>
    </row>
    <row r="57" spans="2:19" ht="18" thickTop="1" thickBot="1">
      <c r="B57" s="62"/>
      <c r="C57" s="63"/>
      <c r="D57" s="63"/>
      <c r="E57" s="63"/>
      <c r="F57" s="63"/>
      <c r="G57" s="63"/>
      <c r="H57" s="63"/>
      <c r="I57" s="64"/>
      <c r="J57" s="63"/>
      <c r="K57" s="63"/>
      <c r="L57" s="63"/>
      <c r="M57" s="65">
        <f>SUM(M52:M56)</f>
        <v>5892</v>
      </c>
      <c r="N57" s="63"/>
      <c r="O57" s="63"/>
      <c r="P57" s="63"/>
      <c r="Q57" s="65">
        <v>890</v>
      </c>
      <c r="R57" s="66"/>
      <c r="S57" s="67">
        <f>SUM(M57+Q57)</f>
        <v>6782</v>
      </c>
    </row>
    <row r="59" spans="2:19">
      <c r="B59" t="s">
        <v>49</v>
      </c>
    </row>
    <row r="60" spans="2:19">
      <c r="K60" s="5"/>
      <c r="M60" s="73"/>
      <c r="N60" s="7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719F-87E1-AF42-A852-8A41C8F6286F}">
  <dimension ref="B4:G36"/>
  <sheetViews>
    <sheetView workbookViewId="0">
      <selection activeCell="E19" sqref="E19"/>
    </sheetView>
  </sheetViews>
  <sheetFormatPr baseColWidth="10" defaultRowHeight="16"/>
  <cols>
    <col min="2" max="2" width="23.33203125" bestFit="1" customWidth="1"/>
    <col min="3" max="3" width="11" bestFit="1" customWidth="1"/>
    <col min="4" max="4" width="31.33203125" bestFit="1" customWidth="1"/>
    <col min="5" max="5" width="14" bestFit="1" customWidth="1"/>
    <col min="6" max="6" width="14.33203125" bestFit="1" customWidth="1"/>
    <col min="7" max="7" width="12.6640625" bestFit="1" customWidth="1"/>
  </cols>
  <sheetData>
    <row r="4" spans="2:7" ht="19">
      <c r="D4" s="111" t="s">
        <v>88</v>
      </c>
    </row>
    <row r="7" spans="2:7">
      <c r="B7" s="103"/>
    </row>
    <row r="8" spans="2:7">
      <c r="B8" s="112"/>
      <c r="C8" s="11"/>
      <c r="D8" s="11"/>
      <c r="E8" s="11"/>
      <c r="F8" s="11"/>
      <c r="G8" s="11"/>
    </row>
    <row r="9" spans="2:7">
      <c r="B9" s="113" t="s">
        <v>89</v>
      </c>
      <c r="C9" s="2" t="s">
        <v>90</v>
      </c>
      <c r="D9" s="114"/>
    </row>
    <row r="10" spans="2:7">
      <c r="B10" s="2"/>
      <c r="C10" s="2"/>
      <c r="D10" s="3"/>
      <c r="E10" s="2"/>
      <c r="F10" s="2"/>
      <c r="G10" s="4"/>
    </row>
    <row r="11" spans="2:7" ht="17" thickBot="1"/>
    <row r="12" spans="2:7">
      <c r="B12" s="115" t="s">
        <v>91</v>
      </c>
      <c r="C12" s="48"/>
      <c r="D12" s="48"/>
      <c r="E12" s="48"/>
      <c r="F12" s="48"/>
      <c r="G12" s="49"/>
    </row>
    <row r="13" spans="2:7">
      <c r="B13" s="50"/>
      <c r="C13" s="11" t="s">
        <v>92</v>
      </c>
      <c r="D13" s="11"/>
      <c r="E13" s="2" t="s">
        <v>93</v>
      </c>
      <c r="F13" s="2"/>
      <c r="G13" s="116"/>
    </row>
    <row r="14" spans="2:7">
      <c r="B14" s="55"/>
      <c r="C14" s="2"/>
      <c r="D14" s="2"/>
      <c r="E14" s="2"/>
      <c r="F14" s="2"/>
      <c r="G14" s="116"/>
    </row>
    <row r="15" spans="2:7">
      <c r="B15" s="55"/>
      <c r="C15" s="2"/>
      <c r="D15" s="2"/>
      <c r="E15" s="2"/>
      <c r="F15" s="2"/>
      <c r="G15" s="116"/>
    </row>
    <row r="16" spans="2:7" ht="17" thickBot="1">
      <c r="B16" s="60" t="s">
        <v>94</v>
      </c>
      <c r="C16" s="6" t="s">
        <v>95</v>
      </c>
      <c r="D16" s="6" t="s">
        <v>96</v>
      </c>
      <c r="E16" s="6" t="s">
        <v>3</v>
      </c>
      <c r="F16" s="6" t="s">
        <v>97</v>
      </c>
      <c r="G16" s="117" t="s">
        <v>98</v>
      </c>
    </row>
    <row r="17" spans="2:7" ht="17" thickTop="1">
      <c r="B17" s="55"/>
      <c r="C17" s="2"/>
      <c r="D17" s="2"/>
      <c r="E17" s="2"/>
      <c r="F17" s="2"/>
      <c r="G17" s="116"/>
    </row>
    <row r="18" spans="2:7">
      <c r="B18" s="118">
        <v>270</v>
      </c>
      <c r="C18" s="2" t="s">
        <v>99</v>
      </c>
      <c r="D18" s="119">
        <v>3.04E-2</v>
      </c>
      <c r="E18" s="120">
        <v>1200</v>
      </c>
      <c r="F18" s="4">
        <f>SUM(B18/D18)</f>
        <v>8881.5789473684217</v>
      </c>
      <c r="G18" s="121">
        <f>SUM(F18-E18)</f>
        <v>7681.5789473684217</v>
      </c>
    </row>
    <row r="19" spans="2:7">
      <c r="B19" s="55"/>
      <c r="C19" s="2"/>
      <c r="D19" s="2" t="s">
        <v>100</v>
      </c>
      <c r="E19" s="2"/>
      <c r="F19" s="2"/>
      <c r="G19" s="116"/>
    </row>
    <row r="20" spans="2:7">
      <c r="B20" s="122" t="s">
        <v>101</v>
      </c>
      <c r="C20" s="2"/>
      <c r="D20" s="2"/>
      <c r="E20" s="3"/>
      <c r="F20" s="4"/>
      <c r="G20" s="123"/>
    </row>
    <row r="21" spans="2:7">
      <c r="B21" s="55"/>
      <c r="C21" s="2"/>
      <c r="D21" s="2"/>
      <c r="E21" s="2"/>
      <c r="F21" s="2"/>
      <c r="G21" s="121">
        <f>SUM(G18:G20)</f>
        <v>7681.5789473684217</v>
      </c>
    </row>
    <row r="22" spans="2:7">
      <c r="B22" s="55"/>
      <c r="C22" s="2"/>
      <c r="D22" s="2"/>
      <c r="E22" s="2"/>
      <c r="F22" s="2"/>
      <c r="G22" s="116"/>
    </row>
    <row r="23" spans="2:7" ht="17" thickBot="1">
      <c r="B23" s="62" t="s">
        <v>102</v>
      </c>
      <c r="C23" s="63"/>
      <c r="D23" s="124">
        <v>0.5</v>
      </c>
      <c r="E23" s="63"/>
      <c r="F23" s="63"/>
      <c r="G23" s="125">
        <f>SUM(G21*D23)</f>
        <v>3840.7894736842109</v>
      </c>
    </row>
    <row r="24" spans="2:7">
      <c r="B24" s="2"/>
      <c r="C24" s="2"/>
      <c r="D24" s="2"/>
      <c r="E24" s="2"/>
      <c r="F24" s="2"/>
      <c r="G24" s="2"/>
    </row>
    <row r="25" spans="2:7">
      <c r="B25" s="2"/>
      <c r="C25" s="2"/>
      <c r="D25" s="126"/>
      <c r="E25" s="2"/>
      <c r="F25" s="2"/>
      <c r="G25" s="4"/>
    </row>
    <row r="26" spans="2:7">
      <c r="B26" s="2"/>
      <c r="C26" s="2"/>
      <c r="D26" s="2"/>
      <c r="E26" s="2"/>
      <c r="F26" s="2"/>
      <c r="G26" s="2"/>
    </row>
    <row r="27" spans="2:7">
      <c r="B27" s="2"/>
      <c r="C27" s="2"/>
      <c r="D27" s="2"/>
      <c r="E27" s="2"/>
      <c r="F27" s="2"/>
      <c r="G27" s="2"/>
    </row>
    <row r="28" spans="2:7" ht="19" thickBot="1">
      <c r="B28" s="2"/>
      <c r="C28" s="2"/>
      <c r="D28" s="127" t="s">
        <v>103</v>
      </c>
      <c r="E28" s="128"/>
      <c r="F28" s="2"/>
      <c r="G28" s="127"/>
    </row>
    <row r="29" spans="2:7">
      <c r="B29" s="129" t="s">
        <v>104</v>
      </c>
      <c r="C29" s="130" t="s">
        <v>105</v>
      </c>
      <c r="D29" s="130" t="s">
        <v>106</v>
      </c>
      <c r="E29" s="130" t="s">
        <v>107</v>
      </c>
      <c r="F29" s="130" t="s">
        <v>108</v>
      </c>
      <c r="G29" s="131" t="s">
        <v>109</v>
      </c>
    </row>
    <row r="30" spans="2:7" ht="17" thickBot="1">
      <c r="B30" s="132">
        <v>9.8000000000000004E-2</v>
      </c>
      <c r="C30" s="133">
        <v>9.8000000000000004E-2</v>
      </c>
      <c r="D30" s="133">
        <v>9.8000000000000004E-2</v>
      </c>
      <c r="E30" s="133">
        <v>9.8000000000000004E-2</v>
      </c>
      <c r="F30" s="133">
        <v>0.12</v>
      </c>
      <c r="G30" s="134">
        <v>1.2999999999999999E-2</v>
      </c>
    </row>
    <row r="31" spans="2:7">
      <c r="B31" s="135" t="s">
        <v>110</v>
      </c>
      <c r="C31" s="136" t="s">
        <v>111</v>
      </c>
      <c r="D31" s="136" t="s">
        <v>112</v>
      </c>
      <c r="E31" s="136" t="s">
        <v>113</v>
      </c>
      <c r="F31" s="136" t="s">
        <v>114</v>
      </c>
      <c r="G31" s="137" t="s">
        <v>115</v>
      </c>
    </row>
    <row r="32" spans="2:7" ht="17" thickBot="1">
      <c r="B32" s="138">
        <v>5.1400000000000001E-2</v>
      </c>
      <c r="C32" s="139">
        <v>5.1400000000000001E-2</v>
      </c>
      <c r="D32" s="139">
        <v>5.1400000000000001E-2</v>
      </c>
      <c r="E32" s="139">
        <v>5.1400000000000001E-2</v>
      </c>
      <c r="F32" s="139">
        <v>6.2E-2</v>
      </c>
      <c r="G32" s="140">
        <v>6.5000000000000002E-2</v>
      </c>
    </row>
    <row r="33" spans="2:7">
      <c r="B33" s="141" t="s">
        <v>116</v>
      </c>
      <c r="C33" s="142" t="s">
        <v>117</v>
      </c>
      <c r="D33" s="142" t="s">
        <v>118</v>
      </c>
      <c r="E33" s="142" t="s">
        <v>119</v>
      </c>
      <c r="F33" s="142" t="s">
        <v>120</v>
      </c>
      <c r="G33" s="143" t="s">
        <v>121</v>
      </c>
    </row>
    <row r="34" spans="2:7" ht="17" thickBot="1">
      <c r="B34" s="138">
        <v>3.56E-2</v>
      </c>
      <c r="C34" s="139">
        <v>3.56E-2</v>
      </c>
      <c r="D34" s="139">
        <v>3.56E-2</v>
      </c>
      <c r="E34" s="139">
        <v>3.56E-2</v>
      </c>
      <c r="F34" s="139">
        <v>4.1300000000000003E-2</v>
      </c>
      <c r="G34" s="140">
        <v>4.3799999999999999E-2</v>
      </c>
    </row>
    <row r="35" spans="2:7">
      <c r="B35" s="144" t="s">
        <v>122</v>
      </c>
      <c r="C35" s="145" t="s">
        <v>123</v>
      </c>
      <c r="D35" s="145" t="s">
        <v>124</v>
      </c>
      <c r="E35" s="145" t="s">
        <v>125</v>
      </c>
      <c r="F35" s="145" t="s">
        <v>126</v>
      </c>
      <c r="G35" s="146" t="s">
        <v>127</v>
      </c>
    </row>
    <row r="36" spans="2:7" ht="17" thickBot="1">
      <c r="B36" s="138">
        <v>3.04E-2</v>
      </c>
      <c r="C36" s="139">
        <v>3.04E-2</v>
      </c>
      <c r="D36" s="139">
        <v>3.04E-2</v>
      </c>
      <c r="E36" s="139">
        <v>3.04E-2</v>
      </c>
      <c r="F36" s="139">
        <v>3.9899999999999998E-2</v>
      </c>
      <c r="G36" s="140">
        <v>4.1200000000000001E-2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Lease Comp</vt:lpstr>
      <vt:lpstr>Example Month$$</vt:lpstr>
      <vt:lpstr>Lease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Fox</dc:creator>
  <cp:lastModifiedBy>Jeremy Fox</cp:lastModifiedBy>
  <dcterms:created xsi:type="dcterms:W3CDTF">2018-08-20T21:03:15Z</dcterms:created>
  <dcterms:modified xsi:type="dcterms:W3CDTF">2019-09-28T22:31:34Z</dcterms:modified>
</cp:coreProperties>
</file>